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<sst xmlns="http://schemas.openxmlformats.org/spreadsheetml/2006/main" count="294" uniqueCount="90">
  <si>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</si>
  <si>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</si>
  <si>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</si>
  <si>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</si>
  <si>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</si>
  <si>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</si>
  <si>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</si>
  <si>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</si>
  <si>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</si>
  <si>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</si>
  <si>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</si>
  <si>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</si>
  <si>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</si>
  <si>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</si>
  <si>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</si>
  <si>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</si>
  <si>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</si>
  <si>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</si>
  <si>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</si>
  <si>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</si>
  <si>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</si>
  <si>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</si>
  <si>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</si>
  <si>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</si>
  <si>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</si>
  <si>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</si>
  <si>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</si>
  <si>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</si>
  <si>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</si>
  <si>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</si>
  <si>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</si>
  <si>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</si>
  <si>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</si>
  <si>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</si>
  <si>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</si>
  <si>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</si>
  <si>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</si>
  <si>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</si>
  <si>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</si>
  <si>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</si>
  <si>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</si>
  <si>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</si>
  <si>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</si>
  <si>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</si>
  <si>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</si>
  <si>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</si>
  <si>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</si>
  <si>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</si>
  <si>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</si>
  <si>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</si>
  <si>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</si>
  <si>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</si>
  <si>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</si>
  <si>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</si>
  <si>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</si>
  <si>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</si>
  <si>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</si>
  <si>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</si>
  <si>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</si>
  <si>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</si>
  <si>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</si>
  <si>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</si>
  <si>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</si>
  <si>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</si>
  <si>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</si>
  <si>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</si>
  <si>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</si>
  <si>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</si>
  <si>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</si>
  <si>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</si>
  <si>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</si>
  <si>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</si>
  <si>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</si>
  <si>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</si>
  <si>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</si>
  <si>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</si>
  <si>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</si>
  <si>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</si>
  <si>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</si>
  <si>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VGH Kick-off 2015</t>
  </si>
  <si>
    <t>Fußballturnier für U9-Mannschaften</t>
  </si>
  <si>
    <t>am Freitag, d. 02.01.15</t>
  </si>
  <si>
    <t>im Sportpark Kreideberg</t>
  </si>
  <si>
    <t>Lüneburger SV</t>
  </si>
  <si>
    <t>TSV Mechtersen/Vögelsen</t>
  </si>
  <si>
    <t>JSG Roddau</t>
  </si>
  <si>
    <t>TuS Brietlingen</t>
  </si>
  <si>
    <t>TSV Gellersen</t>
  </si>
  <si>
    <t>Lüneburger SK Hansa</t>
  </si>
  <si>
    <t>SG Ilmenau/Wendisch-Evern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</si>
</sst>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174" fontId="14" fillId="0" borderId="38" xfId="0" applyNumberFormat="1" applyFont="1" applyFill="1" applyBorder="1" applyAlignment="1" applyProtection="1">
      <alignment horizontal="center" vertical="center"/>
      <protection hidden="1"/>
    </xf>
    <xf numFmtId="174" fontId="14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2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174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45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79" fontId="17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hidden="1"/>
    </xf>
    <xf numFmtId="0" fontId="14" fillId="36" borderId="4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0" fontId="14" fillId="32" borderId="45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2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4" fillId="39" borderId="45" xfId="0" applyFont="1" applyFill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45" xfId="0" applyFont="1" applyFill="1" applyBorder="1" applyAlignment="1" applyProtection="1">
      <alignment horizontal="center" vertical="center" shrinkToFit="1"/>
      <protection hidden="1"/>
    </xf>
    <xf numFmtId="0" fontId="14" fillId="32" borderId="34" xfId="0" applyFont="1" applyFill="1" applyBorder="1" applyAlignment="1" applyProtection="1">
      <alignment horizontal="center" vertical="center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/>
      <protection hidden="1"/>
    </xf>
    <xf numFmtId="0" fontId="14" fillId="38" borderId="35" xfId="0" applyFont="1" applyFill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9" borderId="34" xfId="0" applyFont="1" applyFill="1" applyBorder="1" applyAlignment="1" applyProtection="1">
      <alignment horizontal="center" vertical="center"/>
      <protection hidden="1"/>
    </xf>
    <xf numFmtId="0" fontId="14" fillId="39" borderId="35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9" borderId="68" xfId="0" applyFont="1" applyFill="1" applyBorder="1" applyAlignment="1" applyProtection="1">
      <alignment horizontal="center" textRotation="90"/>
      <protection hidden="1"/>
    </xf>
    <xf numFmtId="0" fontId="14" fillId="39" borderId="43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9" borderId="74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75" xfId="0" applyFont="1" applyFill="1" applyBorder="1" applyAlignment="1" applyProtection="1">
      <alignment horizontal="center" textRotation="90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77" xfId="0" applyFont="1" applyFill="1" applyBorder="1" applyAlignment="1" applyProtection="1">
      <alignment horizontal="center" textRotation="90" shrinkToFit="1"/>
      <protection hidden="1"/>
    </xf>
    <xf numFmtId="0" fontId="14" fillId="38" borderId="78" xfId="0" applyFont="1" applyFill="1" applyBorder="1" applyAlignment="1" applyProtection="1">
      <alignment horizontal="center" textRotation="90" shrinkToFit="1"/>
      <protection hidden="1"/>
    </xf>
    <xf numFmtId="0" fontId="14" fillId="38" borderId="79" xfId="0" applyFont="1" applyFill="1" applyBorder="1" applyAlignment="1" applyProtection="1">
      <alignment horizontal="center" textRotation="90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4" fillId="39" borderId="34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4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/>
      <protection hidden="1"/>
    </xf>
    <xf numFmtId="0" fontId="10" fillId="38" borderId="35" xfId="0" applyFont="1" applyFill="1" applyBorder="1" applyAlignment="1" applyProtection="1">
      <alignment horizontal="center" vertical="center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0" fontId="10" fillId="39" borderId="35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174" fontId="10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78" fontId="10" fillId="0" borderId="27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3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9" borderId="45" xfId="0" applyFont="1" applyFill="1" applyBorder="1" applyAlignment="1" applyProtection="1">
      <alignment horizontal="center" vertical="center" shrinkToFit="1"/>
      <protection hidden="1"/>
    </xf>
    <xf numFmtId="1" fontId="10" fillId="0" borderId="42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42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31" fillId="39" borderId="68" xfId="0" applyFont="1" applyFill="1" applyBorder="1" applyAlignment="1" applyProtection="1">
      <alignment horizontal="center" textRotation="90"/>
      <protection hidden="1"/>
    </xf>
    <xf numFmtId="0" fontId="31" fillId="39" borderId="43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74" xfId="0" applyFont="1" applyFill="1" applyBorder="1" applyAlignment="1" applyProtection="1">
      <alignment horizontal="center" textRotation="90"/>
      <protection hidden="1"/>
    </xf>
    <xf numFmtId="0" fontId="31" fillId="39" borderId="75" xfId="0" applyFont="1" applyFill="1" applyBorder="1" applyAlignment="1" applyProtection="1">
      <alignment horizontal="center" textRotation="90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3" xfId="0" applyNumberFormat="1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8" borderId="4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79" fontId="10" fillId="0" borderId="38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2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8" xfId="0" applyNumberFormat="1" applyFont="1" applyFill="1" applyBorder="1" applyAlignment="1" applyProtection="1">
      <alignment horizontal="center" vertical="center"/>
      <protection hidden="1"/>
    </xf>
    <xf numFmtId="174" fontId="10" fillId="0" borderId="40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3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74" xfId="0" applyFont="1" applyFill="1" applyBorder="1" applyAlignment="1" applyProtection="1">
      <alignment horizontal="center" textRotation="90"/>
      <protection hidden="1"/>
    </xf>
    <xf numFmtId="0" fontId="31" fillId="38" borderId="75" xfId="0" applyFont="1" applyFill="1" applyBorder="1" applyAlignment="1" applyProtection="1">
      <alignment horizontal="center" textRotation="90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68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10" fillId="32" borderId="34" xfId="0" applyFont="1" applyFill="1" applyBorder="1" applyAlignment="1" applyProtection="1">
      <alignment horizontal="center" vertical="center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9525</xdr:colOff>
      <xdr:row>1</xdr:row>
      <xdr:rowOff>247650</xdr:rowOff>
    </xdr:from>
    <xdr:to>
      <xdr:col>62</xdr:col>
      <xdr:colOff>85725</xdr:colOff>
      <xdr:row>12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42900"/>
          <a:ext cx="1362075" cy="20288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C3" sqref="C3:AU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86" t="s">
        <v>78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85" t="s">
        <v>79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84" t="s">
        <v>80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87" t="s">
        <v>81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83" t="s">
        <v>82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4" t="s">
        <v>62</v>
      </c>
      <c r="C11" s="194"/>
      <c r="D11" s="194"/>
      <c r="E11" s="194"/>
      <c r="F11" s="194"/>
      <c r="G11" s="194"/>
      <c r="H11" s="200">
        <v>0.3958333333333333</v>
      </c>
      <c r="I11" s="200"/>
      <c r="J11" s="200"/>
      <c r="K11" s="200"/>
      <c r="L11" s="17" t="s">
        <v>0</v>
      </c>
      <c r="T11" s="45" t="s">
        <v>1</v>
      </c>
      <c r="U11" s="201">
        <v>1</v>
      </c>
      <c r="V11" s="201"/>
      <c r="W11" s="46" t="s">
        <v>2</v>
      </c>
      <c r="X11" s="202">
        <v>10</v>
      </c>
      <c r="Y11" s="202"/>
      <c r="Z11" s="202"/>
      <c r="AA11" s="202"/>
      <c r="AB11" s="202"/>
      <c r="AC11" s="397">
        <f>IF(U11=2,"Halbzeit:","")</f>
      </c>
      <c r="AD11" s="397"/>
      <c r="AE11" s="397"/>
      <c r="AF11" s="397"/>
      <c r="AG11" s="397"/>
      <c r="AH11" s="397"/>
      <c r="AI11" s="202"/>
      <c r="AJ11" s="202"/>
      <c r="AK11" s="202"/>
      <c r="AL11" s="202"/>
      <c r="AM11" s="202"/>
      <c r="AN11" s="194" t="s">
        <v>3</v>
      </c>
      <c r="AO11" s="194"/>
      <c r="AP11" s="194"/>
      <c r="AQ11" s="194"/>
      <c r="AR11" s="194"/>
      <c r="AS11" s="194"/>
      <c r="AT11" s="194"/>
      <c r="AU11" s="194"/>
      <c r="AV11" s="194"/>
      <c r="AW11" s="195">
        <v>1</v>
      </c>
      <c r="AX11" s="195"/>
      <c r="AY11" s="195"/>
      <c r="AZ11" s="195"/>
      <c r="BA11" s="195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4" t="s">
        <v>62</v>
      </c>
      <c r="C14" s="194"/>
      <c r="D14" s="194"/>
      <c r="E14" s="194"/>
      <c r="F14" s="194"/>
      <c r="G14" s="194"/>
      <c r="H14" s="200">
        <v>0.4930555555555556</v>
      </c>
      <c r="I14" s="200"/>
      <c r="J14" s="200"/>
      <c r="K14" s="200"/>
      <c r="L14" s="17" t="s">
        <v>0</v>
      </c>
      <c r="T14" s="45" t="s">
        <v>1</v>
      </c>
      <c r="U14" s="201">
        <f>U11</f>
        <v>1</v>
      </c>
      <c r="V14" s="201"/>
      <c r="W14" s="46" t="s">
        <v>2</v>
      </c>
      <c r="X14" s="202">
        <f>X11</f>
        <v>10</v>
      </c>
      <c r="Y14" s="202"/>
      <c r="Z14" s="202"/>
      <c r="AA14" s="202"/>
      <c r="AB14" s="202"/>
      <c r="AC14" s="397">
        <f>IF(U14=2,"Halbzeit:","")</f>
      </c>
      <c r="AD14" s="397"/>
      <c r="AE14" s="397"/>
      <c r="AF14" s="397"/>
      <c r="AG14" s="397"/>
      <c r="AH14" s="397"/>
      <c r="AI14" s="193">
        <f>AI11</f>
        <v>0</v>
      </c>
      <c r="AJ14" s="193"/>
      <c r="AK14" s="193"/>
      <c r="AL14" s="193"/>
      <c r="AM14" s="193"/>
      <c r="AN14" s="194" t="s">
        <v>3</v>
      </c>
      <c r="AO14" s="194"/>
      <c r="AP14" s="194"/>
      <c r="AQ14" s="194"/>
      <c r="AR14" s="194"/>
      <c r="AS14" s="194"/>
      <c r="AT14" s="194"/>
      <c r="AU14" s="194"/>
      <c r="AV14" s="194"/>
      <c r="AW14" s="195">
        <f>AW11</f>
        <v>1</v>
      </c>
      <c r="AX14" s="195"/>
      <c r="AY14" s="195"/>
      <c r="AZ14" s="195"/>
      <c r="BA14" s="195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2" t="s">
        <v>5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4"/>
      <c r="AC18" s="349" t="s">
        <v>6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94" t="s">
        <v>78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  <c r="Y19" s="156" t="s">
        <v>58</v>
      </c>
      <c r="AB19" s="117">
        <v>1</v>
      </c>
      <c r="AC19" s="394" t="s">
        <v>86</v>
      </c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91" t="s">
        <v>83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156" t="s">
        <v>59</v>
      </c>
      <c r="AB20" s="117">
        <v>2</v>
      </c>
      <c r="AC20" s="391" t="s">
        <v>87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91" t="s">
        <v>84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156" t="s">
        <v>60</v>
      </c>
      <c r="AB21" s="117">
        <v>3</v>
      </c>
      <c r="AC21" s="391" t="s">
        <v>88</v>
      </c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88" t="s">
        <v>85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AB22" s="117">
        <v>4</v>
      </c>
      <c r="AC22" s="388" t="s">
        <v>89</v>
      </c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9" t="s">
        <v>9</v>
      </c>
      <c r="D26" s="360"/>
      <c r="E26" s="250" t="s">
        <v>10</v>
      </c>
      <c r="F26" s="251"/>
      <c r="G26" s="252"/>
      <c r="H26" s="250" t="s">
        <v>63</v>
      </c>
      <c r="I26" s="251"/>
      <c r="J26" s="251"/>
      <c r="K26" s="252"/>
      <c r="L26" s="250" t="s">
        <v>11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2"/>
      <c r="BC26" s="250" t="s">
        <v>12</v>
      </c>
      <c r="BD26" s="251"/>
      <c r="BE26" s="251"/>
      <c r="BF26" s="251"/>
      <c r="BG26" s="251"/>
      <c r="BH26" s="118"/>
    </row>
    <row r="27" spans="3:60" s="22" customFormat="1" ht="18" customHeight="1">
      <c r="C27" s="381">
        <v>1</v>
      </c>
      <c r="D27" s="382"/>
      <c r="E27" s="382" t="s">
        <v>13</v>
      </c>
      <c r="F27" s="382"/>
      <c r="G27" s="382"/>
      <c r="H27" s="260">
        <f>$H$11</f>
        <v>0.3958333333333333</v>
      </c>
      <c r="I27" s="261"/>
      <c r="J27" s="261"/>
      <c r="K27" s="262"/>
      <c r="L27" s="258" t="str">
        <f>$D$19</f>
        <v>MTV Treubund Lüneburg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120" t="s">
        <v>14</v>
      </c>
      <c r="AH27" s="259" t="str">
        <f>$D$20</f>
        <v>Lüneburger SV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82"/>
      <c r="BC27" s="271"/>
      <c r="BD27" s="363"/>
      <c r="BE27" s="363"/>
      <c r="BF27" s="245"/>
      <c r="BG27" s="245"/>
      <c r="BH27" s="121"/>
    </row>
    <row r="28" spans="3:60" s="22" customFormat="1" ht="18" customHeight="1" thickBot="1">
      <c r="C28" s="340">
        <v>2</v>
      </c>
      <c r="D28" s="246"/>
      <c r="E28" s="246" t="s">
        <v>13</v>
      </c>
      <c r="F28" s="246"/>
      <c r="G28" s="246"/>
      <c r="H28" s="242">
        <f>H27+TEXT($U$11*($X$11/1440)+($AI$11/1440)+($AW$11/1440),"hh:mm")</f>
        <v>0.4034722222222222</v>
      </c>
      <c r="I28" s="243"/>
      <c r="J28" s="243"/>
      <c r="K28" s="244"/>
      <c r="L28" s="256" t="str">
        <f>$D$21</f>
        <v>TSV Mechtersen/Vögelsen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109" t="s">
        <v>14</v>
      </c>
      <c r="AH28" s="257" t="str">
        <f>$D$22</f>
        <v>JSG Roddau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68"/>
      <c r="BC28" s="235"/>
      <c r="BD28" s="236"/>
      <c r="BE28" s="236"/>
      <c r="BF28" s="266"/>
      <c r="BG28" s="267"/>
      <c r="BH28" s="121"/>
    </row>
    <row r="29" spans="3:60" s="22" customFormat="1" ht="18" customHeight="1">
      <c r="C29" s="341">
        <v>3</v>
      </c>
      <c r="D29" s="339"/>
      <c r="E29" s="339" t="s">
        <v>15</v>
      </c>
      <c r="F29" s="339"/>
      <c r="G29" s="339"/>
      <c r="H29" s="247">
        <f aca="true" t="shared" si="0" ref="H29:H37">H28+TEXT($U$11*($X$11/1440)+($AI$11/1440)+($AW$11/1440),"hh:mm")</f>
        <v>0.41111111111111104</v>
      </c>
      <c r="I29" s="248"/>
      <c r="J29" s="248"/>
      <c r="K29" s="249"/>
      <c r="L29" s="263" t="str">
        <f>$AC$19</f>
        <v>TuS Brietlingen</v>
      </c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191" t="s">
        <v>14</v>
      </c>
      <c r="AH29" s="264" t="str">
        <f>$AC$20</f>
        <v>TSV Gellersen</v>
      </c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9"/>
      <c r="BC29" s="237"/>
      <c r="BD29" s="238"/>
      <c r="BE29" s="238"/>
      <c r="BF29" s="265"/>
      <c r="BG29" s="265"/>
      <c r="BH29" s="121"/>
    </row>
    <row r="30" spans="3:60" s="22" customFormat="1" ht="18" customHeight="1" thickBot="1">
      <c r="C30" s="340">
        <v>4</v>
      </c>
      <c r="D30" s="246"/>
      <c r="E30" s="246" t="s">
        <v>15</v>
      </c>
      <c r="F30" s="246"/>
      <c r="G30" s="246"/>
      <c r="H30" s="242">
        <f t="shared" si="0"/>
        <v>0.4187499999999999</v>
      </c>
      <c r="I30" s="243"/>
      <c r="J30" s="243"/>
      <c r="K30" s="244"/>
      <c r="L30" s="256" t="str">
        <f>$AC$21</f>
        <v>Lüneburger SK Hansa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109" t="s">
        <v>14</v>
      </c>
      <c r="AH30" s="257" t="str">
        <f>$AC$22</f>
        <v>SG Ilmenau/Wendisch-Evern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68"/>
      <c r="BC30" s="235"/>
      <c r="BD30" s="236"/>
      <c r="BE30" s="236"/>
      <c r="BF30" s="266"/>
      <c r="BG30" s="267"/>
      <c r="BH30" s="121"/>
    </row>
    <row r="31" spans="3:60" s="22" customFormat="1" ht="18" customHeight="1">
      <c r="C31" s="341">
        <v>5</v>
      </c>
      <c r="D31" s="339"/>
      <c r="E31" s="339" t="s">
        <v>13</v>
      </c>
      <c r="F31" s="339"/>
      <c r="G31" s="339"/>
      <c r="H31" s="247">
        <f t="shared" si="0"/>
        <v>0.42638888888888876</v>
      </c>
      <c r="I31" s="248"/>
      <c r="J31" s="248"/>
      <c r="K31" s="249"/>
      <c r="L31" s="263" t="str">
        <f>$D$19</f>
        <v>MTV Treubund Lüneburg</v>
      </c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191" t="s">
        <v>14</v>
      </c>
      <c r="AH31" s="264" t="str">
        <f>$D$21</f>
        <v>TSV Mechtersen/Vögelsen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9"/>
      <c r="BC31" s="237"/>
      <c r="BD31" s="238"/>
      <c r="BE31" s="238"/>
      <c r="BF31" s="265"/>
      <c r="BG31" s="265"/>
      <c r="BH31" s="121"/>
    </row>
    <row r="32" spans="3:60" s="22" customFormat="1" ht="18" customHeight="1" thickBot="1">
      <c r="C32" s="340">
        <v>6</v>
      </c>
      <c r="D32" s="246"/>
      <c r="E32" s="246" t="s">
        <v>13</v>
      </c>
      <c r="F32" s="246"/>
      <c r="G32" s="246"/>
      <c r="H32" s="242">
        <f t="shared" si="0"/>
        <v>0.4340277777777776</v>
      </c>
      <c r="I32" s="243"/>
      <c r="J32" s="243"/>
      <c r="K32" s="244"/>
      <c r="L32" s="256" t="str">
        <f>$D$20</f>
        <v>Lüneburger SV</v>
      </c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109" t="s">
        <v>14</v>
      </c>
      <c r="AH32" s="257" t="str">
        <f>$D$22</f>
        <v>JSG Roddau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68"/>
      <c r="BC32" s="235"/>
      <c r="BD32" s="236"/>
      <c r="BE32" s="236"/>
      <c r="BF32" s="266"/>
      <c r="BG32" s="267"/>
      <c r="BH32" s="121"/>
    </row>
    <row r="33" spans="3:60" s="22" customFormat="1" ht="18" customHeight="1">
      <c r="C33" s="341">
        <v>7</v>
      </c>
      <c r="D33" s="339"/>
      <c r="E33" s="339" t="s">
        <v>15</v>
      </c>
      <c r="F33" s="339"/>
      <c r="G33" s="339"/>
      <c r="H33" s="247">
        <f t="shared" si="0"/>
        <v>0.4416666666666665</v>
      </c>
      <c r="I33" s="248"/>
      <c r="J33" s="248"/>
      <c r="K33" s="249"/>
      <c r="L33" s="263" t="str">
        <f>$AC$19</f>
        <v>TuS Brietlingen</v>
      </c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191" t="s">
        <v>14</v>
      </c>
      <c r="AH33" s="264" t="str">
        <f>$AC$21</f>
        <v>Lüneburger SK Hansa</v>
      </c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9"/>
      <c r="BC33" s="237"/>
      <c r="BD33" s="238"/>
      <c r="BE33" s="238"/>
      <c r="BF33" s="265"/>
      <c r="BG33" s="265"/>
      <c r="BH33" s="121"/>
    </row>
    <row r="34" spans="3:60" s="22" customFormat="1" ht="18" customHeight="1" thickBot="1">
      <c r="C34" s="340">
        <v>8</v>
      </c>
      <c r="D34" s="246"/>
      <c r="E34" s="246" t="s">
        <v>15</v>
      </c>
      <c r="F34" s="246"/>
      <c r="G34" s="246"/>
      <c r="H34" s="242">
        <f t="shared" si="0"/>
        <v>0.44930555555555535</v>
      </c>
      <c r="I34" s="243"/>
      <c r="J34" s="243"/>
      <c r="K34" s="244"/>
      <c r="L34" s="256" t="str">
        <f>$AC$20</f>
        <v>TSV Gellersen</v>
      </c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09" t="s">
        <v>14</v>
      </c>
      <c r="AH34" s="257" t="str">
        <f>$AC$22</f>
        <v>SG Ilmenau/Wendisch-Evern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68"/>
      <c r="BC34" s="235"/>
      <c r="BD34" s="236"/>
      <c r="BE34" s="236"/>
      <c r="BF34" s="266"/>
      <c r="BG34" s="267"/>
      <c r="BH34" s="121"/>
    </row>
    <row r="35" spans="3:60" s="22" customFormat="1" ht="18" customHeight="1">
      <c r="C35" s="341">
        <v>9</v>
      </c>
      <c r="D35" s="339"/>
      <c r="E35" s="339" t="s">
        <v>13</v>
      </c>
      <c r="F35" s="339"/>
      <c r="G35" s="339"/>
      <c r="H35" s="247">
        <f t="shared" si="0"/>
        <v>0.4569444444444442</v>
      </c>
      <c r="I35" s="248"/>
      <c r="J35" s="248"/>
      <c r="K35" s="249"/>
      <c r="L35" s="263" t="str">
        <f>$D$22</f>
        <v>JSG Roddau</v>
      </c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191" t="s">
        <v>14</v>
      </c>
      <c r="AH35" s="264" t="str">
        <f>$D$19</f>
        <v>MTV Treubund Lüneburg</v>
      </c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9"/>
      <c r="BC35" s="237"/>
      <c r="BD35" s="238"/>
      <c r="BE35" s="238"/>
      <c r="BF35" s="265"/>
      <c r="BG35" s="265"/>
      <c r="BH35" s="121"/>
    </row>
    <row r="36" spans="3:60" s="22" customFormat="1" ht="18" customHeight="1" thickBot="1">
      <c r="C36" s="340">
        <v>10</v>
      </c>
      <c r="D36" s="246"/>
      <c r="E36" s="246" t="s">
        <v>13</v>
      </c>
      <c r="F36" s="246"/>
      <c r="G36" s="246"/>
      <c r="H36" s="242">
        <f t="shared" si="0"/>
        <v>0.46458333333333307</v>
      </c>
      <c r="I36" s="243"/>
      <c r="J36" s="243"/>
      <c r="K36" s="244"/>
      <c r="L36" s="256" t="str">
        <f>$D$21</f>
        <v>TSV Mechtersen/Vögelsen</v>
      </c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109" t="s">
        <v>14</v>
      </c>
      <c r="AH36" s="257" t="str">
        <f>$D$20</f>
        <v>Lüneburger SV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68"/>
      <c r="BC36" s="235"/>
      <c r="BD36" s="236"/>
      <c r="BE36" s="236"/>
      <c r="BF36" s="266"/>
      <c r="BG36" s="267"/>
      <c r="BH36" s="121"/>
    </row>
    <row r="37" spans="3:60" s="22" customFormat="1" ht="18" customHeight="1">
      <c r="C37" s="341">
        <v>11</v>
      </c>
      <c r="D37" s="339"/>
      <c r="E37" s="339" t="s">
        <v>15</v>
      </c>
      <c r="F37" s="339"/>
      <c r="G37" s="339"/>
      <c r="H37" s="247">
        <f t="shared" si="0"/>
        <v>0.47222222222222193</v>
      </c>
      <c r="I37" s="248"/>
      <c r="J37" s="248"/>
      <c r="K37" s="249"/>
      <c r="L37" s="263" t="str">
        <f>$AC$22</f>
        <v>SG Ilmenau/Wendisch-Evern</v>
      </c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191" t="s">
        <v>14</v>
      </c>
      <c r="AH37" s="264" t="str">
        <f>$AC$19</f>
        <v>TuS Brietlingen</v>
      </c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9"/>
      <c r="BC37" s="237"/>
      <c r="BD37" s="238"/>
      <c r="BE37" s="238"/>
      <c r="BF37" s="265"/>
      <c r="BG37" s="265"/>
      <c r="BH37" s="121"/>
    </row>
    <row r="38" spans="3:130" s="22" customFormat="1" ht="18" customHeight="1" thickBot="1">
      <c r="C38" s="340">
        <v>12</v>
      </c>
      <c r="D38" s="246"/>
      <c r="E38" s="246" t="s">
        <v>15</v>
      </c>
      <c r="F38" s="246"/>
      <c r="G38" s="246"/>
      <c r="H38" s="242">
        <f>H37+TEXT($U$11*($X$11/1440)+($AI$11/1440)+($AW$11/1440),"hh:mm")</f>
        <v>0.4798611111111108</v>
      </c>
      <c r="I38" s="243"/>
      <c r="J38" s="243"/>
      <c r="K38" s="244"/>
      <c r="L38" s="256" t="str">
        <f>$AC$21</f>
        <v>Lüneburger SK Hansa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109" t="s">
        <v>14</v>
      </c>
      <c r="AH38" s="257" t="str">
        <f>$AC$20</f>
        <v>TSV Gellersen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68"/>
      <c r="BC38" s="235"/>
      <c r="BD38" s="236"/>
      <c r="BE38" s="236"/>
      <c r="BF38" s="266"/>
      <c r="BG38" s="266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366" t="str">
        <f>M49</f>
        <v>MTV Treubund Lüneburg</v>
      </c>
      <c r="AI41" s="367"/>
      <c r="AJ41" s="368"/>
      <c r="AK41" s="375" t="str">
        <f>M50</f>
        <v>Lüneburger SV</v>
      </c>
      <c r="AL41" s="367"/>
      <c r="AM41" s="368"/>
      <c r="AN41" s="375" t="str">
        <f>M51</f>
        <v>TSV Mechtersen/Vögelsen</v>
      </c>
      <c r="AO41" s="367"/>
      <c r="AP41" s="368"/>
      <c r="AQ41" s="375" t="str">
        <f>M52</f>
        <v>JSG Roddau</v>
      </c>
      <c r="AR41" s="367"/>
      <c r="AS41" s="37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369"/>
      <c r="AI42" s="370"/>
      <c r="AJ42" s="371"/>
      <c r="AK42" s="377"/>
      <c r="AL42" s="370"/>
      <c r="AM42" s="371"/>
      <c r="AN42" s="377"/>
      <c r="AO42" s="370"/>
      <c r="AP42" s="371"/>
      <c r="AQ42" s="377"/>
      <c r="AR42" s="370"/>
      <c r="AS42" s="37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369"/>
      <c r="AI43" s="370"/>
      <c r="AJ43" s="371"/>
      <c r="AK43" s="377"/>
      <c r="AL43" s="370"/>
      <c r="AM43" s="371"/>
      <c r="AN43" s="377"/>
      <c r="AO43" s="370"/>
      <c r="AP43" s="371"/>
      <c r="AQ43" s="377"/>
      <c r="AR43" s="370"/>
      <c r="AS43" s="37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369"/>
      <c r="AI44" s="370"/>
      <c r="AJ44" s="371"/>
      <c r="AK44" s="377"/>
      <c r="AL44" s="370"/>
      <c r="AM44" s="371"/>
      <c r="AN44" s="377"/>
      <c r="AO44" s="370"/>
      <c r="AP44" s="371"/>
      <c r="AQ44" s="377"/>
      <c r="AR44" s="370"/>
      <c r="AS44" s="37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369"/>
      <c r="AI45" s="370"/>
      <c r="AJ45" s="371"/>
      <c r="AK45" s="377"/>
      <c r="AL45" s="370"/>
      <c r="AM45" s="371"/>
      <c r="AN45" s="377"/>
      <c r="AO45" s="370"/>
      <c r="AP45" s="371"/>
      <c r="AQ45" s="377"/>
      <c r="AR45" s="370"/>
      <c r="AS45" s="37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369"/>
      <c r="AI46" s="370"/>
      <c r="AJ46" s="371"/>
      <c r="AK46" s="377"/>
      <c r="AL46" s="370"/>
      <c r="AM46" s="371"/>
      <c r="AN46" s="377"/>
      <c r="AO46" s="370"/>
      <c r="AP46" s="371"/>
      <c r="AQ46" s="377"/>
      <c r="AR46" s="370"/>
      <c r="AS46" s="37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2" t="s">
        <v>16</v>
      </c>
      <c r="D47" s="293"/>
      <c r="E47" s="293"/>
      <c r="F47" s="293"/>
      <c r="G47" s="293"/>
      <c r="H47" s="293"/>
      <c r="I47" s="294"/>
      <c r="AH47" s="369"/>
      <c r="AI47" s="370"/>
      <c r="AJ47" s="371"/>
      <c r="AK47" s="377"/>
      <c r="AL47" s="370"/>
      <c r="AM47" s="371"/>
      <c r="AN47" s="377"/>
      <c r="AO47" s="370"/>
      <c r="AP47" s="371"/>
      <c r="AQ47" s="377"/>
      <c r="AR47" s="370"/>
      <c r="AS47" s="37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3" t="s">
        <v>17</v>
      </c>
      <c r="D48" s="284"/>
      <c r="E48" s="284"/>
      <c r="F48" s="285"/>
      <c r="G48" s="283" t="s">
        <v>18</v>
      </c>
      <c r="H48" s="284"/>
      <c r="I48" s="285"/>
      <c r="K48" s="416" t="str">
        <f>IF(' '!L9=0,D18,IF(' '!B9&lt;&gt;' '!L9,"es liegen nicht alle Ergebnisse vor",D18))</f>
        <v>Gruppe A</v>
      </c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31"/>
      <c r="AH48" s="372"/>
      <c r="AI48" s="373"/>
      <c r="AJ48" s="374"/>
      <c r="AK48" s="379"/>
      <c r="AL48" s="373"/>
      <c r="AM48" s="374"/>
      <c r="AN48" s="379"/>
      <c r="AO48" s="373"/>
      <c r="AP48" s="374"/>
      <c r="AQ48" s="379"/>
      <c r="AR48" s="373"/>
      <c r="AS48" s="380"/>
      <c r="AT48" s="326" t="s">
        <v>19</v>
      </c>
      <c r="AU48" s="326"/>
      <c r="AV48" s="327"/>
      <c r="AW48" s="328" t="s">
        <v>20</v>
      </c>
      <c r="AX48" s="326"/>
      <c r="AY48" s="327"/>
      <c r="AZ48" s="328" t="s">
        <v>21</v>
      </c>
      <c r="BA48" s="326"/>
      <c r="BB48" s="327"/>
      <c r="BC48" s="328" t="s">
        <v>22</v>
      </c>
      <c r="BD48" s="326"/>
      <c r="BE48" s="327"/>
      <c r="BF48" s="332" t="s">
        <v>23</v>
      </c>
      <c r="BG48" s="332"/>
      <c r="BH48" s="332"/>
      <c r="BI48" s="332"/>
      <c r="BJ48" s="332"/>
      <c r="BK48" s="332" t="s">
        <v>24</v>
      </c>
      <c r="BL48" s="332"/>
      <c r="BM48" s="328"/>
      <c r="BN48" s="328" t="s">
        <v>25</v>
      </c>
      <c r="BO48" s="326"/>
      <c r="BP48" s="331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9"/>
      <c r="D49" s="289"/>
      <c r="E49" s="289"/>
      <c r="F49" s="289"/>
      <c r="G49" s="289"/>
      <c r="H49" s="289"/>
      <c r="I49" s="289"/>
      <c r="K49" s="296">
        <f>IF(' '!$L$9=0,"",1)</f>
      </c>
      <c r="L49" s="297"/>
      <c r="M49" s="413" t="str">
        <f>IF(' '!$L$9=0,D19,VLOOKUP(' '!B5,' '!$C$5:$O$8,4,0))</f>
        <v>MTV Treubund Lüneburg</v>
      </c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64"/>
      <c r="AI49" s="364"/>
      <c r="AJ49" s="365"/>
      <c r="AK49" s="308">
        <f>IF(AND(M49&amp;$AK$41=VLOOKUP(M49&amp;$AK$41,' '!$D$23:$H$46,1,0),VLOOKUP(M49&amp;$AK$41,' '!$D$23:$H$46,4,0)&lt;&gt;""),VLOOKUP(M49&amp;$AK$41,' '!$D$23:$H$46,4,0),VLOOKUP(M49&amp;$AK$41,' '!$D$23:$H$46,5,0))</f>
      </c>
      <c r="AL49" s="308"/>
      <c r="AM49" s="308"/>
      <c r="AN49" s="308">
        <f>IF(AND(M49&amp;$AN$41=VLOOKUP(M49&amp;$AN$41,' '!$D$23:$H$46,1,0),VLOOKUP(M49&amp;$AN$41,' '!$D$23:$H$46,4,0)&lt;&gt;""),VLOOKUP(M49&amp;$AN$41,' '!$D$23:$H$46,4,0),VLOOKUP(M49&amp;$AN$41,' '!$D$23:$H$46,5,0))</f>
      </c>
      <c r="AO49" s="308"/>
      <c r="AP49" s="308"/>
      <c r="AQ49" s="333">
        <f>IF(AND(M49&amp;$AQ$41=VLOOKUP(M49&amp;$AQ$41,' '!$D$23:$H$46,1,0),VLOOKUP(M49&amp;$AQ$41,' '!$D$23:$H$46,4,0)&lt;&gt;""),VLOOKUP(M49&amp;$AQ$41,' '!$D$23:$H$46,4,0),VLOOKUP(M49&amp;$AQ$41,' '!$D$23:$H$46,5,0))</f>
      </c>
      <c r="AR49" s="320"/>
      <c r="AS49" s="320"/>
      <c r="AT49" s="320">
        <f>IF(' '!$L$9=0,"",VLOOKUP(' '!B5,' '!$C$5:$O$8,10,0))</f>
      </c>
      <c r="AU49" s="320"/>
      <c r="AV49" s="321"/>
      <c r="AW49" s="308">
        <f>IF(' '!$L$9=0,"",VLOOKUP(' '!B5,' '!$C$5:$O$8,11,0))</f>
      </c>
      <c r="AX49" s="308"/>
      <c r="AY49" s="308"/>
      <c r="AZ49" s="308">
        <f>IF(' '!$L$9=0,"",VLOOKUP(' '!B5,' '!$C$5:$O$8,12,0))</f>
      </c>
      <c r="BA49" s="308"/>
      <c r="BB49" s="308"/>
      <c r="BC49" s="308">
        <f>IF(' '!$L$9=0,"",VLOOKUP(' '!B5,' '!$C$5:$O$8,13,0))</f>
      </c>
      <c r="BD49" s="308"/>
      <c r="BE49" s="308"/>
      <c r="BF49" s="309">
        <f>IF(' '!$L$9=0,"",VLOOKUP(' '!B5,' '!$C$5:$O$8,5,0))</f>
      </c>
      <c r="BG49" s="309"/>
      <c r="BH49" s="123">
        <f>IF(' '!$L$9=0,"",":")</f>
      </c>
      <c r="BI49" s="307">
        <f>IF(' '!$L$9=0,"",VLOOKUP(' '!B5,' '!$C$5:$O$8,6,0))</f>
      </c>
      <c r="BJ49" s="308"/>
      <c r="BK49" s="305">
        <f>IF(' '!$L$9=0,"",BF49-BI49)</f>
      </c>
      <c r="BL49" s="305"/>
      <c r="BM49" s="306"/>
      <c r="BN49" s="308">
        <f>IF(' '!$L$9=0,"",VLOOKUP(' '!B5,' '!$C$5:$O$8,7,0))</f>
      </c>
      <c r="BO49" s="308"/>
      <c r="BP49" s="33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9"/>
      <c r="D50" s="289"/>
      <c r="E50" s="289"/>
      <c r="F50" s="289"/>
      <c r="G50" s="289"/>
      <c r="H50" s="289"/>
      <c r="I50" s="289"/>
      <c r="K50" s="280">
        <f>IF(' '!$L$9=0,"",IF(VLOOKUP(' '!B6,' '!$C$5:$E$8,3,0)=MAX(K$49:K49),"",' '!B6))</f>
      </c>
      <c r="L50" s="281"/>
      <c r="M50" s="411" t="str">
        <f>IF(' '!$L$9=0,D20,VLOOKUP(' '!B6,' '!$C$5:$O$8,4,0))</f>
        <v>Lüneburger SV</v>
      </c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322">
        <f>IF(AND(M50&amp;$AH$41=VLOOKUP(M50&amp;$AH$41,' '!$D$23:$H$46,1,0),VLOOKUP(M50&amp;$AH$41,' '!$D$23:$H$46,4,0)&lt;&gt;""),VLOOKUP(M50&amp;$AH$41,' '!$D$23:$H$46,4,0),VLOOKUP(M50&amp;$AH$41,' '!$D$23:$H$46,5,0))</f>
      </c>
      <c r="AI50" s="322"/>
      <c r="AJ50" s="323"/>
      <c r="AK50" s="342"/>
      <c r="AL50" s="342"/>
      <c r="AM50" s="342"/>
      <c r="AN50" s="311">
        <f>IF(AND(M50&amp;$AN$41=VLOOKUP(M50&amp;$AN$41,' '!$D$23:$H$46,1,0),VLOOKUP(M50&amp;$AN$41,' '!$D$23:$H$46,4,0)&lt;&gt;""),VLOOKUP(M50&amp;$AN$41,' '!$D$23:$H$46,4,0),VLOOKUP(M50&amp;$AN$41,' '!$D$23:$H$46,5,0))</f>
      </c>
      <c r="AO50" s="311"/>
      <c r="AP50" s="311"/>
      <c r="AQ50" s="319">
        <f>IF(AND(M50&amp;$AQ$41=VLOOKUP(M50&amp;$AQ$41,' '!$D$23:$H$46,1,0),VLOOKUP(M50&amp;$AQ$41,' '!$D$23:$H$46,4,0)&lt;&gt;""),VLOOKUP(M50&amp;$AQ$41,' '!$D$23:$H$46,4,0),VLOOKUP(M50&amp;$AQ$41,' '!$D$23:$H$46,5,0))</f>
      </c>
      <c r="AR50" s="322"/>
      <c r="AS50" s="322"/>
      <c r="AT50" s="322">
        <f>IF(' '!$L$9=0,"",VLOOKUP(' '!B6,' '!$C$5:$O$8,10,0))</f>
      </c>
      <c r="AU50" s="322"/>
      <c r="AV50" s="323"/>
      <c r="AW50" s="311">
        <f>IF(' '!$L$9=0,"",VLOOKUP(' '!B6,' '!$C$5:$O$8,11,0))</f>
      </c>
      <c r="AX50" s="311"/>
      <c r="AY50" s="311"/>
      <c r="AZ50" s="311">
        <f>IF(' '!$L$9=0,"",VLOOKUP(' '!B6,' '!$C$5:$O$8,12,0))</f>
      </c>
      <c r="BA50" s="311"/>
      <c r="BB50" s="311"/>
      <c r="BC50" s="311">
        <f>IF(' '!$L$9=0,"",VLOOKUP(' '!B6,' '!$C$5:$O$8,13,0))</f>
      </c>
      <c r="BD50" s="311"/>
      <c r="BE50" s="311"/>
      <c r="BF50" s="299">
        <f>IF(' '!$L$9=0,"",VLOOKUP(' '!B6,' '!$C$5:$O$8,5,0))</f>
      </c>
      <c r="BG50" s="299"/>
      <c r="BH50" s="124">
        <f>IF(' '!$L$9=0,"",":")</f>
      </c>
      <c r="BI50" s="300">
        <f>IF(' '!$L$9=0,"",VLOOKUP(' '!B6,' '!$C$5:$O$8,6,0))</f>
      </c>
      <c r="BJ50" s="311"/>
      <c r="BK50" s="324">
        <f>IF(' '!$L$9=0,"",BF50-BI50)</f>
      </c>
      <c r="BL50" s="324"/>
      <c r="BM50" s="325"/>
      <c r="BN50" s="311">
        <f>IF(' '!$L$9=0,"",VLOOKUP(' '!B6,' '!$C$5:$O$8,7,0))</f>
      </c>
      <c r="BO50" s="311"/>
      <c r="BP50" s="31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9"/>
      <c r="D51" s="289"/>
      <c r="E51" s="289"/>
      <c r="F51" s="289"/>
      <c r="G51" s="289"/>
      <c r="H51" s="289"/>
      <c r="I51" s="289"/>
      <c r="K51" s="280">
        <f>IF(' '!$L$9=0,"",IF(VLOOKUP(' '!B7,' '!$C$5:$E$8,3,0)=MAX(K$49:K50),"",' '!B7))</f>
      </c>
      <c r="L51" s="281"/>
      <c r="M51" s="411" t="str">
        <f>IF(' '!$L$9=0,D21,VLOOKUP(' '!B7,' '!$C$5:$O$8,4,0))</f>
        <v>TSV Mechtersen/Vögelsen</v>
      </c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322">
        <f>IF(AND(M51&amp;$AH$41=VLOOKUP(M51&amp;$AH$41,' '!$D$23:$H$46,1,0),VLOOKUP(M51&amp;$AH$41,' '!$D$23:$H$46,4,0)&lt;&gt;""),VLOOKUP(M51&amp;$AH$41,' '!$D$23:$H$46,4,0),VLOOKUP(M51&amp;$AH$41,' '!$D$23:$H$46,5,0))</f>
      </c>
      <c r="AI51" s="322"/>
      <c r="AJ51" s="323"/>
      <c r="AK51" s="311">
        <f>IF(AND(M51&amp;$AK$41=VLOOKUP(M51&amp;$AK$41,' '!$D$23:$H$46,1,0),VLOOKUP(M51&amp;$AK$41,' '!$D$23:$H$46,4,0)&lt;&gt;""),VLOOKUP(M51&amp;$AK$41,' '!$D$23:$H$46,4,0),VLOOKUP(M51&amp;$AK$41,' '!$D$23:$H$46,5,0))</f>
      </c>
      <c r="AL51" s="311"/>
      <c r="AM51" s="311"/>
      <c r="AN51" s="342"/>
      <c r="AO51" s="342"/>
      <c r="AP51" s="342"/>
      <c r="AQ51" s="319">
        <f>IF(AND(M51&amp;$AQ$41=VLOOKUP(M51&amp;$AQ$41,' '!$D$23:$H$46,1,0),VLOOKUP(M51&amp;$AQ$41,' '!$D$23:$H$46,4,0)&lt;&gt;""),VLOOKUP(M51&amp;$AQ$41,' '!$D$23:$H$46,4,0),VLOOKUP(M51&amp;$AQ$41,' '!$D$23:$H$46,5,0))</f>
      </c>
      <c r="AR51" s="322"/>
      <c r="AS51" s="322"/>
      <c r="AT51" s="322">
        <f>IF(' '!$L$9=0,"",VLOOKUP(' '!B7,' '!$C$5:$O$8,10,0))</f>
      </c>
      <c r="AU51" s="322"/>
      <c r="AV51" s="323"/>
      <c r="AW51" s="311">
        <f>IF(' '!$L$9=0,"",VLOOKUP(' '!B7,' '!$C$5:$O$8,11,0))</f>
      </c>
      <c r="AX51" s="311"/>
      <c r="AY51" s="311"/>
      <c r="AZ51" s="311">
        <f>IF(' '!$L$9=0,"",VLOOKUP(' '!B7,' '!$C$5:$O$8,12,0))</f>
      </c>
      <c r="BA51" s="311"/>
      <c r="BB51" s="311"/>
      <c r="BC51" s="311">
        <f>IF(' '!$L$9=0,"",VLOOKUP(' '!B7,' '!$C$5:$O$8,13,0))</f>
      </c>
      <c r="BD51" s="311"/>
      <c r="BE51" s="311"/>
      <c r="BF51" s="299">
        <f>IF(' '!$L$9=0,"",VLOOKUP(' '!B7,' '!$C$5:$O$8,5,0))</f>
      </c>
      <c r="BG51" s="299"/>
      <c r="BH51" s="124">
        <f>IF(' '!$L$9=0,"",":")</f>
      </c>
      <c r="BI51" s="300">
        <f>IF(' '!$L$9=0,"",VLOOKUP(' '!B7,' '!$C$5:$O$8,6,0))</f>
      </c>
      <c r="BJ51" s="311"/>
      <c r="BK51" s="324">
        <f>IF(' '!$L$9=0,"",BF51-BI51)</f>
      </c>
      <c r="BL51" s="324"/>
      <c r="BM51" s="325"/>
      <c r="BN51" s="311">
        <f>IF(' '!$L$9=0,"",VLOOKUP(' '!B7,' '!$C$5:$O$8,7,0))</f>
      </c>
      <c r="BO51" s="311"/>
      <c r="BP51" s="31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9"/>
      <c r="D52" s="289"/>
      <c r="E52" s="289"/>
      <c r="F52" s="289"/>
      <c r="G52" s="289"/>
      <c r="H52" s="289"/>
      <c r="I52" s="289"/>
      <c r="K52" s="290">
        <f>IF(' '!$L$9=0,"",IF(VLOOKUP(' '!B8,' '!$C$5:$E$8,3,0)=MAX(K$49:K51),"",' '!B8))</f>
      </c>
      <c r="L52" s="291"/>
      <c r="M52" s="409" t="str">
        <f>IF(' '!$L$9=0,D22,VLOOKUP(' '!B8,' '!$C$5:$O$8,4,0))</f>
        <v>JSG Roddau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334">
        <f>IF(AND(M52&amp;$AH$41=VLOOKUP(M52&amp;$AH$41,' '!$D$23:$H$46,1,0),VLOOKUP(M52&amp;$AH$41,' '!$D$23:$H$46,4,0)&lt;&gt;""),VLOOKUP(M52&amp;$AH$41,' '!$D$23:$H$46,4,0),VLOOKUP(M52&amp;$AH$41,' '!$D$23:$H$46,5,0))</f>
      </c>
      <c r="AI52" s="334"/>
      <c r="AJ52" s="335"/>
      <c r="AK52" s="314">
        <f>IF(AND(M52&amp;$AK$41=VLOOKUP(M52&amp;$AK$41,' '!$D$23:$H$46,1,0),VLOOKUP(M52&amp;$AK$41,' '!$D$23:$H$46,4,0)&lt;&gt;""),VLOOKUP(M52&amp;$AK$41,' '!$D$23:$H$46,4,0),VLOOKUP(M52&amp;$AK$41,' '!$D$23:$H$46,5,0))</f>
      </c>
      <c r="AL52" s="314"/>
      <c r="AM52" s="314"/>
      <c r="AN52" s="314">
        <f>IF(AND(M52&amp;$AN$41=VLOOKUP(M52&amp;$AN$41,' '!$D$23:$H$46,1,0),VLOOKUP(M52&amp;$AN$41,' '!$D$23:$H$46,4,0)&lt;&gt;""),VLOOKUP(M52&amp;$AN$41,' '!$D$23:$H$46,4,0),VLOOKUP(M52&amp;$AN$41,' '!$D$23:$H$46,5,0))</f>
      </c>
      <c r="AO52" s="314"/>
      <c r="AP52" s="314"/>
      <c r="AQ52" s="401"/>
      <c r="AR52" s="402"/>
      <c r="AS52" s="402"/>
      <c r="AT52" s="334">
        <f>IF(' '!$L$9=0,"",VLOOKUP(' '!B8,' '!$C$5:$O$8,10,0))</f>
      </c>
      <c r="AU52" s="334"/>
      <c r="AV52" s="335"/>
      <c r="AW52" s="314">
        <f>IF(' '!$L$9=0,"",VLOOKUP(' '!B8,' '!$C$5:$O$8,11,0))</f>
      </c>
      <c r="AX52" s="314"/>
      <c r="AY52" s="314"/>
      <c r="AZ52" s="314">
        <f>IF(' '!$L$9=0,"",VLOOKUP(' '!B8,' '!$C$5:$O$8,12,0))</f>
      </c>
      <c r="BA52" s="314"/>
      <c r="BB52" s="314"/>
      <c r="BC52" s="314">
        <f>IF(' '!$L$9=0,"",VLOOKUP(' '!B8,' '!$C$5:$O$8,13,0))</f>
      </c>
      <c r="BD52" s="314"/>
      <c r="BE52" s="314"/>
      <c r="BF52" s="302">
        <f>IF(' '!$L$9=0,"",VLOOKUP(' '!B8,' '!$C$5:$O$8,5,0))</f>
      </c>
      <c r="BG52" s="302"/>
      <c r="BH52" s="125">
        <f>IF(' '!$L$9=0,"",":")</f>
      </c>
      <c r="BI52" s="303">
        <f>IF(' '!$L$9=0,"",VLOOKUP(' '!B8,' '!$C$5:$O$8,6,0))</f>
      </c>
      <c r="BJ52" s="314"/>
      <c r="BK52" s="317">
        <f>IF(' '!$L$9=0,"",BF52-BI52)</f>
      </c>
      <c r="BL52" s="317"/>
      <c r="BM52" s="318"/>
      <c r="BN52" s="314">
        <f>IF(' '!$L$9=0,"",VLOOKUP(' '!B8,' '!$C$5:$O$8,7,0))</f>
      </c>
      <c r="BO52" s="314"/>
      <c r="BP52" s="31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403" t="str">
        <f>M62</f>
        <v>TuS Brietlingen</v>
      </c>
      <c r="AI54" s="398"/>
      <c r="AJ54" s="398"/>
      <c r="AK54" s="398" t="str">
        <f>M63</f>
        <v>TSV Gellersen</v>
      </c>
      <c r="AL54" s="398"/>
      <c r="AM54" s="398"/>
      <c r="AN54" s="398" t="str">
        <f>M64</f>
        <v>Lüneburger SK Hansa</v>
      </c>
      <c r="AO54" s="398"/>
      <c r="AP54" s="398"/>
      <c r="AQ54" s="398" t="str">
        <f>M65</f>
        <v>SG Ilmenau/Wendisch-Evern</v>
      </c>
      <c r="AR54" s="398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404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404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40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404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40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2" t="s">
        <v>16</v>
      </c>
      <c r="D60" s="293"/>
      <c r="E60" s="293"/>
      <c r="F60" s="293"/>
      <c r="G60" s="293"/>
      <c r="H60" s="293"/>
      <c r="I60" s="29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404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3" t="s">
        <v>17</v>
      </c>
      <c r="D61" s="284"/>
      <c r="E61" s="284"/>
      <c r="F61" s="285"/>
      <c r="G61" s="283" t="s">
        <v>18</v>
      </c>
      <c r="H61" s="284"/>
      <c r="I61" s="285"/>
      <c r="K61" s="286" t="str">
        <f>IF(' '!L18=0,AC18,IF(' '!B18&lt;&gt;' '!L18,"es liegen nicht alle Ergebnisse vor",AC18))</f>
        <v>Gruppe B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8"/>
      <c r="AH61" s="405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8"/>
      <c r="AT61" s="336" t="s">
        <v>19</v>
      </c>
      <c r="AU61" s="312"/>
      <c r="AV61" s="312"/>
      <c r="AW61" s="312" t="s">
        <v>20</v>
      </c>
      <c r="AX61" s="312"/>
      <c r="AY61" s="312"/>
      <c r="AZ61" s="312" t="s">
        <v>21</v>
      </c>
      <c r="BA61" s="312"/>
      <c r="BB61" s="312"/>
      <c r="BC61" s="312" t="s">
        <v>22</v>
      </c>
      <c r="BD61" s="312"/>
      <c r="BE61" s="312"/>
      <c r="BF61" s="312" t="s">
        <v>23</v>
      </c>
      <c r="BG61" s="312"/>
      <c r="BH61" s="312"/>
      <c r="BI61" s="312"/>
      <c r="BJ61" s="312"/>
      <c r="BK61" s="312" t="s">
        <v>24</v>
      </c>
      <c r="BL61" s="312"/>
      <c r="BM61" s="313"/>
      <c r="BN61" s="312" t="s">
        <v>25</v>
      </c>
      <c r="BO61" s="312"/>
      <c r="BP61" s="31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9"/>
      <c r="D62" s="289"/>
      <c r="E62" s="289"/>
      <c r="F62" s="289"/>
      <c r="G62" s="289"/>
      <c r="H62" s="289"/>
      <c r="I62" s="289"/>
      <c r="K62" s="296">
        <f>IF(' '!$L$18=0,"",1)</f>
      </c>
      <c r="L62" s="297"/>
      <c r="M62" s="413" t="str">
        <f>IF(' '!$L$18=0,AC19,VLOOKUP(' '!B14,' '!$C$14:$O$17,4,0))</f>
        <v>TuS Brietlingen</v>
      </c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364"/>
      <c r="AI62" s="364"/>
      <c r="AJ62" s="365"/>
      <c r="AK62" s="308">
        <f>IF(AND(M62&amp;$AK$54=VLOOKUP(M62&amp;$AK$54,' '!$D$23:$H$46,1,0),VLOOKUP(M62&amp;$AK$54,' '!$D$23:$H$46,4,0)&lt;&gt;""),VLOOKUP(M62&amp;$AK$54,' '!$D$23:$H$46,4,0),VLOOKUP(M62&amp;$AK$54,' '!$D$23:$H$46,5,0))</f>
      </c>
      <c r="AL62" s="308"/>
      <c r="AM62" s="308"/>
      <c r="AN62" s="308">
        <f>IF(AND(M62&amp;$AN$54=VLOOKUP(M62&amp;$AN$54,' '!$D$23:$H$46,1,0),VLOOKUP(M62&amp;$AN$54,' '!$D$23:$H$46,4,0)&lt;&gt;""),VLOOKUP(M62&amp;$AN$54,' '!$D$23:$H$46,4,0),VLOOKUP(M62&amp;$AN$54,' '!$D$23:$H$46,5,0))</f>
      </c>
      <c r="AO62" s="308"/>
      <c r="AP62" s="308"/>
      <c r="AQ62" s="333">
        <f>IF(AND(M62&amp;$AQ$54=VLOOKUP(M62&amp;$AQ$54,' '!$D$23:$H$46,1,0),VLOOKUP(M62&amp;$AQ$54,' '!$D$23:$H$46,4,0)&lt;&gt;""),VLOOKUP(M62&amp;$AQ$54,' '!$D$23:$H$46,4,0),VLOOKUP(M62&amp;$AQ$54,' '!$D$23:$H$46,5,0))</f>
      </c>
      <c r="AR62" s="320"/>
      <c r="AS62" s="320"/>
      <c r="AT62" s="320">
        <f>IF(' '!$L$18=0,"",VLOOKUP(' '!B14,' '!$C$14:$O$17,10,0))</f>
      </c>
      <c r="AU62" s="320"/>
      <c r="AV62" s="321"/>
      <c r="AW62" s="329">
        <f>IF(' '!$L$18=0,"",VLOOKUP(' '!B14,' '!$C$14:$O$17,11,0))</f>
      </c>
      <c r="AX62" s="309"/>
      <c r="AY62" s="307"/>
      <c r="AZ62" s="329">
        <f>IF(' '!$L$18=0,"",VLOOKUP(' '!B14,' '!$C$14:$O$17,12,0))</f>
      </c>
      <c r="BA62" s="309"/>
      <c r="BB62" s="307"/>
      <c r="BC62" s="329">
        <f>IF(' '!$L$18=0,"",VLOOKUP(' '!B14,' '!$C$14:$O$17,13,0))</f>
      </c>
      <c r="BD62" s="309"/>
      <c r="BE62" s="307"/>
      <c r="BF62" s="309">
        <f>IF(' '!$L$18=0,"",VLOOKUP(' '!B14,' '!$C$14:$O$17,5,0))</f>
      </c>
      <c r="BG62" s="309"/>
      <c r="BH62" s="123">
        <f>IF(' '!$L$18=0,"",":")</f>
      </c>
      <c r="BI62" s="307">
        <f>IF(' '!$L$18=0,"",VLOOKUP(' '!B14,' '!$C$14:$O$17,6,0))</f>
      </c>
      <c r="BJ62" s="308"/>
      <c r="BK62" s="305">
        <f>IF(' '!$L$18=0,"",BF62-BI62)</f>
      </c>
      <c r="BL62" s="305"/>
      <c r="BM62" s="306"/>
      <c r="BN62" s="329">
        <f>IF(' '!$L$18=0,"",VLOOKUP(' '!B14,' '!$C$14:$O$17,7,0))</f>
      </c>
      <c r="BO62" s="309"/>
      <c r="BP62" s="33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9"/>
      <c r="D63" s="289"/>
      <c r="E63" s="289"/>
      <c r="F63" s="289"/>
      <c r="G63" s="289"/>
      <c r="H63" s="289"/>
      <c r="I63" s="289"/>
      <c r="J63" s="21"/>
      <c r="K63" s="280">
        <f>IF(' '!$L$18=0,"",IF(VLOOKUP(' '!B15,' '!$C$14:$E$17,3,0)=MAX(K$62:K62),"",' '!B15))</f>
      </c>
      <c r="L63" s="281"/>
      <c r="M63" s="411" t="str">
        <f>IF(' '!$L$18=0,AC20,VLOOKUP(' '!B15,' '!$C$14:$O$17,4,0))</f>
        <v>TSV Gellersen</v>
      </c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322">
        <f>IF(AND(M63&amp;$AH$54=VLOOKUP(M63&amp;$AH$54,' '!$D$23:$H$46,1,0),VLOOKUP(M63&amp;$AH$54,' '!$D$23:$H$46,4,0)&lt;&gt;""),VLOOKUP(M63&amp;$AH$54,' '!$D$23:$H$46,4,0),VLOOKUP(M63&amp;$AH$54,' '!$D$23:$H$46,5,0))</f>
      </c>
      <c r="AI63" s="322"/>
      <c r="AJ63" s="323"/>
      <c r="AK63" s="342"/>
      <c r="AL63" s="342"/>
      <c r="AM63" s="342"/>
      <c r="AN63" s="311">
        <f>IF(AND(M63&amp;$AN$54=VLOOKUP(M63&amp;$AN$54,' '!$D$23:$H$46,1,0),VLOOKUP(M63&amp;$AN$54,' '!$D$23:$H$46,4,0)&lt;&gt;""),VLOOKUP(M63&amp;$AN$54,' '!$D$23:$H$46,4,0),VLOOKUP(M63&amp;$AN$54,' '!$D$23:$H$46,5,0))</f>
      </c>
      <c r="AO63" s="311"/>
      <c r="AP63" s="311"/>
      <c r="AQ63" s="319">
        <f>IF(AND(M63&amp;$AQ$54=VLOOKUP(M63&amp;$AQ$54,' '!$D$23:$H$46,1,0),VLOOKUP(M63&amp;$AQ$54,' '!$D$23:$H$46,4,0)&lt;&gt;""),VLOOKUP(M63&amp;$AQ$54,' '!$D$23:$H$46,4,0),VLOOKUP(M63&amp;$AQ$54,' '!$D$23:$H$46,5,0))</f>
      </c>
      <c r="AR63" s="322"/>
      <c r="AS63" s="322"/>
      <c r="AT63" s="322">
        <f>IF(' '!$L$18=0,"",VLOOKUP(' '!B15,' '!$C$14:$O$17,10,0))</f>
      </c>
      <c r="AU63" s="322"/>
      <c r="AV63" s="323"/>
      <c r="AW63" s="298">
        <f>IF(' '!$L$18=0,"",VLOOKUP(' '!B15,' '!$C$14:$O$17,11,0))</f>
      </c>
      <c r="AX63" s="299"/>
      <c r="AY63" s="300"/>
      <c r="AZ63" s="298">
        <f>IF(' '!$L$18=0,"",VLOOKUP(' '!B15,' '!$C$14:$O$17,12,0))</f>
      </c>
      <c r="BA63" s="299"/>
      <c r="BB63" s="300"/>
      <c r="BC63" s="298">
        <f>IF(' '!$L$18=0,"",VLOOKUP(' '!B15,' '!$C$14:$O$17,13,0))</f>
      </c>
      <c r="BD63" s="299"/>
      <c r="BE63" s="300"/>
      <c r="BF63" s="299">
        <f>IF(' '!$L$18=0,"",VLOOKUP(' '!B15,' '!$C$14:$O$17,5,0))</f>
      </c>
      <c r="BG63" s="299"/>
      <c r="BH63" s="124">
        <f>IF(' '!$L$18=0,"",":")</f>
      </c>
      <c r="BI63" s="300">
        <f>IF(' '!$L$18=0,"",VLOOKUP(' '!B15,' '!$C$14:$O$17,6,0))</f>
      </c>
      <c r="BJ63" s="311"/>
      <c r="BK63" s="324">
        <f>IF(' '!$L$18=0,"",BF63-BI63)</f>
      </c>
      <c r="BL63" s="324"/>
      <c r="BM63" s="325"/>
      <c r="BN63" s="298">
        <f>IF(' '!$L$18=0,"",VLOOKUP(' '!B15,' '!$C$14:$O$17,7,0))</f>
      </c>
      <c r="BO63" s="299"/>
      <c r="BP63" s="31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9"/>
      <c r="D64" s="289"/>
      <c r="E64" s="289"/>
      <c r="F64" s="289"/>
      <c r="G64" s="289"/>
      <c r="H64" s="289"/>
      <c r="I64" s="289"/>
      <c r="K64" s="280">
        <f>IF(' '!$L$18=0,"",IF(VLOOKUP(' '!B16,' '!$C$14:$E$17,3,0)=MAX(K$62:K63),"",' '!B16))</f>
      </c>
      <c r="L64" s="281"/>
      <c r="M64" s="411" t="str">
        <f>IF(' '!$L$18=0,AC21,VLOOKUP(' '!B16,' '!$C$14:$O$17,4,0))</f>
        <v>Lüneburger SK Hansa</v>
      </c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322">
        <f>IF(AND(M64&amp;$AH$54=VLOOKUP(M64&amp;$AH$54,' '!$D$23:$H$46,1,0),VLOOKUP(M64&amp;$AH$54,' '!$D$23:$H$46,4,0)&lt;&gt;""),VLOOKUP(M64&amp;$AH$54,' '!$D$23:$H$46,4,0),VLOOKUP(M64&amp;$AH$54,' '!$D$23:$H$46,5,0))</f>
      </c>
      <c r="AI64" s="322"/>
      <c r="AJ64" s="323"/>
      <c r="AK64" s="311">
        <f>IF(AND(M64&amp;$AK$54=VLOOKUP(M64&amp;$AK$54,' '!$D$23:$H$46,1,0),VLOOKUP(M64&amp;$AK$54,' '!$D$23:$H$46,4,0)&lt;&gt;""),VLOOKUP(M64&amp;$AK$54,' '!$D$23:$H$46,4,0),VLOOKUP(M64&amp;$AK$54,' '!$D$23:$H$46,5,0))</f>
      </c>
      <c r="AL64" s="311"/>
      <c r="AM64" s="311"/>
      <c r="AN64" s="342"/>
      <c r="AO64" s="342"/>
      <c r="AP64" s="342"/>
      <c r="AQ64" s="319">
        <f>IF(AND(M64&amp;$AQ$54=VLOOKUP(M64&amp;$AQ$54,' '!$D$23:$H$46,1,0),VLOOKUP(M64&amp;$AQ$54,' '!$D$23:$H$46,4,0)&lt;&gt;""),VLOOKUP(M64&amp;$AQ$54,' '!$D$23:$H$46,4,0),VLOOKUP(M64&amp;$AQ$54,' '!$D$23:$H$46,5,0))</f>
      </c>
      <c r="AR64" s="322"/>
      <c r="AS64" s="322"/>
      <c r="AT64" s="322">
        <f>IF(' '!$L$18=0,"",VLOOKUP(' '!B16,' '!$C$14:$O$17,10,0))</f>
      </c>
      <c r="AU64" s="322"/>
      <c r="AV64" s="323"/>
      <c r="AW64" s="298">
        <f>IF(' '!$L$18=0,"",VLOOKUP(' '!B16,' '!$C$14:$O$17,11,0))</f>
      </c>
      <c r="AX64" s="299"/>
      <c r="AY64" s="300"/>
      <c r="AZ64" s="298">
        <f>IF(' '!$L$18=0,"",VLOOKUP(' '!B16,' '!$C$14:$O$17,12,0))</f>
      </c>
      <c r="BA64" s="299"/>
      <c r="BB64" s="300"/>
      <c r="BC64" s="298">
        <f>IF(' '!$L$18=0,"",VLOOKUP(' '!B16,' '!$C$14:$O$17,13,0))</f>
      </c>
      <c r="BD64" s="299"/>
      <c r="BE64" s="300"/>
      <c r="BF64" s="299">
        <f>IF(' '!$L$18=0,"",VLOOKUP(' '!B16,' '!$C$14:$O$17,5,0))</f>
      </c>
      <c r="BG64" s="299"/>
      <c r="BH64" s="124">
        <f>IF(' '!$L$18=0,"",":")</f>
      </c>
      <c r="BI64" s="300">
        <f>IF(' '!$L$18=0,"",VLOOKUP(' '!B16,' '!$C$14:$O$17,6,0))</f>
      </c>
      <c r="BJ64" s="311"/>
      <c r="BK64" s="324">
        <f>IF(' '!$L$18=0,"",BF64-BI64)</f>
      </c>
      <c r="BL64" s="324"/>
      <c r="BM64" s="325"/>
      <c r="BN64" s="298">
        <f>IF(' '!$L$18=0,"",VLOOKUP(' '!B16,' '!$C$14:$O$17,7,0))</f>
      </c>
      <c r="BO64" s="299"/>
      <c r="BP64" s="31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9"/>
      <c r="D65" s="289"/>
      <c r="E65" s="289"/>
      <c r="F65" s="289"/>
      <c r="G65" s="289"/>
      <c r="H65" s="289"/>
      <c r="I65" s="289"/>
      <c r="K65" s="290">
        <f>IF(' '!$L$18=0,"",IF(VLOOKUP(' '!B17,' '!$C$14:$E$17,3,0)=MAX(K$62:K64),"",' '!B17))</f>
      </c>
      <c r="L65" s="291"/>
      <c r="M65" s="409" t="str">
        <f>IF(' '!$L$18=0,AC22,VLOOKUP(' '!B17,' '!$C$14:$O$17,4,0))</f>
        <v>SG Ilmenau/Wendisch-Evern</v>
      </c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334">
        <f>IF(AND(M65&amp;$AH$54=VLOOKUP(M65&amp;$AH$54,' '!$D$23:$H$46,1,0),VLOOKUP(M65&amp;$AH$54,' '!$D$23:$H$46,4,0)&lt;&gt;""),VLOOKUP(M65&amp;$AH$54,' '!$D$23:$H$46,4,0),VLOOKUP(M65&amp;$AH$54,' '!$D$23:$H$46,5,0))</f>
      </c>
      <c r="AI65" s="334"/>
      <c r="AJ65" s="335"/>
      <c r="AK65" s="314">
        <f>IF(AND(M65&amp;$AK$54=VLOOKUP(M65&amp;$AK$54,' '!$D$23:$H$46,1,0),VLOOKUP(M65&amp;$AK$54,' '!$D$23:$H$46,4,0)&lt;&gt;""),VLOOKUP(M65&amp;$AK$54,' '!$D$23:$H$46,4,0),VLOOKUP(M65&amp;$AK$54,' '!$D$23:$H$46,5,0))</f>
      </c>
      <c r="AL65" s="314"/>
      <c r="AM65" s="314"/>
      <c r="AN65" s="314">
        <f>IF(AND(M65&amp;$AN$54=VLOOKUP(M65&amp;$AN$54,' '!$D$23:$H$46,1,0),VLOOKUP(M65&amp;$AN$54,' '!$D$23:$H$46,4,0)&lt;&gt;""),VLOOKUP(M65&amp;$AN$54,' '!$D$23:$H$46,4,0),VLOOKUP(M65&amp;$AN$54,' '!$D$23:$H$46,5,0))</f>
      </c>
      <c r="AO65" s="314"/>
      <c r="AP65" s="314"/>
      <c r="AQ65" s="401"/>
      <c r="AR65" s="402"/>
      <c r="AS65" s="402"/>
      <c r="AT65" s="334">
        <f>IF(' '!$L$18=0,"",VLOOKUP(' '!B17,' '!$C$14:$O$17,10,0))</f>
      </c>
      <c r="AU65" s="334"/>
      <c r="AV65" s="335"/>
      <c r="AW65" s="301">
        <f>IF(' '!$L$18=0,"",VLOOKUP(' '!B17,' '!$C$14:$O$17,11,0))</f>
      </c>
      <c r="AX65" s="302"/>
      <c r="AY65" s="303"/>
      <c r="AZ65" s="301">
        <f>IF(' '!$L$18=0,"",VLOOKUP(' '!B17,' '!$C$14:$O$17,12,0))</f>
      </c>
      <c r="BA65" s="302"/>
      <c r="BB65" s="303"/>
      <c r="BC65" s="301">
        <f>IF(' '!$L$18=0,"",VLOOKUP(' '!B17,' '!$C$14:$O$17,13,0))</f>
      </c>
      <c r="BD65" s="302"/>
      <c r="BE65" s="303"/>
      <c r="BF65" s="347">
        <f>IF(' '!$L$18=0,"",VLOOKUP(' '!B17,' '!$C$14:$O$17,5,0))</f>
      </c>
      <c r="BG65" s="347"/>
      <c r="BH65" s="137">
        <f>IF(' '!$L$18=0,"",":")</f>
      </c>
      <c r="BI65" s="345">
        <f>IF(' '!$L$18=0,"",VLOOKUP(' '!B17,' '!$C$14:$O$17,6,0))</f>
      </c>
      <c r="BJ65" s="346"/>
      <c r="BK65" s="343">
        <f>IF(' '!$L$18=0,"",BF65-BI65)</f>
      </c>
      <c r="BL65" s="343"/>
      <c r="BM65" s="344"/>
      <c r="BN65" s="301">
        <f>IF(' '!$L$18=0,"",VLOOKUP(' '!B17,' '!$C$14:$O$17,7,0))</f>
      </c>
      <c r="BO65" s="302"/>
      <c r="BP65" s="304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57" t="s">
        <v>62</v>
      </c>
      <c r="C70" s="357"/>
      <c r="D70" s="357"/>
      <c r="E70" s="357"/>
      <c r="F70" s="357"/>
      <c r="G70" s="357"/>
      <c r="H70" s="356">
        <f>H38+TEXT(2*$U$11*($X$11/1440)+($AI$11/1440)+($AW$11/1440),"hh:mm")</f>
        <v>0.49444444444444413</v>
      </c>
      <c r="I70" s="356"/>
      <c r="J70" s="356"/>
      <c r="K70" s="356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5">
        <f>U14</f>
        <v>1</v>
      </c>
      <c r="V70" s="355"/>
      <c r="W70" s="134" t="s">
        <v>2</v>
      </c>
      <c r="X70" s="253">
        <f>X11</f>
        <v>10</v>
      </c>
      <c r="Y70" s="253"/>
      <c r="Z70" s="253"/>
      <c r="AA70" s="253"/>
      <c r="AB70" s="253"/>
      <c r="AC70" s="254">
        <f>AC14</f>
      </c>
      <c r="AD70" s="254"/>
      <c r="AE70" s="254"/>
      <c r="AF70" s="254"/>
      <c r="AG70" s="254"/>
      <c r="AH70" s="254"/>
      <c r="AI70" s="255">
        <f>IF(AI14="","",AI14)</f>
        <v>0</v>
      </c>
      <c r="AJ70" s="255"/>
      <c r="AK70" s="255"/>
      <c r="AL70" s="255"/>
      <c r="AM70" s="255"/>
      <c r="AN70" s="357" t="s">
        <v>3</v>
      </c>
      <c r="AO70" s="357"/>
      <c r="AP70" s="357"/>
      <c r="AQ70" s="357"/>
      <c r="AR70" s="357"/>
      <c r="AS70" s="357"/>
      <c r="AT70" s="357"/>
      <c r="AU70" s="357"/>
      <c r="AV70" s="357"/>
      <c r="AW70" s="348">
        <f>AW14</f>
        <v>1</v>
      </c>
      <c r="AX70" s="348"/>
      <c r="AY70" s="348"/>
      <c r="AZ70" s="348"/>
      <c r="BA70" s="34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8" t="s">
        <v>9</v>
      </c>
      <c r="D72" s="241"/>
      <c r="E72" s="241" t="s">
        <v>63</v>
      </c>
      <c r="F72" s="241"/>
      <c r="G72" s="241"/>
      <c r="H72" s="241"/>
      <c r="I72" s="274" t="s">
        <v>27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6"/>
      <c r="AZ72" s="241" t="s">
        <v>12</v>
      </c>
      <c r="BA72" s="241"/>
      <c r="BB72" s="241"/>
      <c r="BC72" s="241"/>
      <c r="BD72" s="274"/>
      <c r="BE72" s="337"/>
      <c r="BF72" s="275"/>
      <c r="BG72" s="275"/>
      <c r="BH72" s="338"/>
    </row>
    <row r="73" spans="2:60" ht="18" customHeight="1">
      <c r="B73" s="22"/>
      <c r="C73" s="225">
        <v>13</v>
      </c>
      <c r="D73" s="226"/>
      <c r="E73" s="229">
        <f>$H$14</f>
        <v>0.4930555555555556</v>
      </c>
      <c r="F73" s="229"/>
      <c r="G73" s="229"/>
      <c r="H73" s="229"/>
      <c r="I73" s="258">
        <f>IF(OR(' '!L9=0,' '!B9&lt;&gt;SUM(AT49:AV52)),"",IF(OR(G49=1,G50=1,G51=1,G52=1),VLOOKUP(SMALL($G$49:$I$52,1),$G$49:$AG$52,7,0),IF(AND(SUM(AT49:AV52)=' '!B9,' '!E9=1),M49,"1. Platz Gruppe A nicht eindeutig")))</f>
      </c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136" t="s">
        <v>14</v>
      </c>
      <c r="AE73" s="259">
        <f>IF(OR(' '!L18=0,' '!B18&lt;&gt;SUM(AT62:AV65)),"",IF(OR(G62=2,G63=2,G64=2,G65=2),VLOOKUP(SMALL($G$62:$I$65,2),$G$62:$AG$65,7,0),IF(AND(SUM(AT62:AV65)=' '!B18,' '!E19=1),M63,"2. Platz Gruppe B nicht eindeutig")))</f>
      </c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82"/>
      <c r="AZ73" s="270"/>
      <c r="BA73" s="270"/>
      <c r="BB73" s="271"/>
      <c r="BC73" s="245"/>
      <c r="BD73" s="245"/>
      <c r="BE73" s="210"/>
      <c r="BF73" s="211"/>
      <c r="BG73" s="211"/>
      <c r="BH73" s="212"/>
    </row>
    <row r="74" spans="2:60" ht="15.75" thickBot="1">
      <c r="B74" s="22"/>
      <c r="C74" s="227"/>
      <c r="D74" s="228"/>
      <c r="E74" s="230"/>
      <c r="F74" s="230"/>
      <c r="G74" s="230"/>
      <c r="H74" s="230"/>
      <c r="I74" s="231" t="s">
        <v>28</v>
      </c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138"/>
      <c r="AE74" s="232" t="s">
        <v>29</v>
      </c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72"/>
      <c r="AZ74" s="239"/>
      <c r="BA74" s="239"/>
      <c r="BB74" s="239"/>
      <c r="BC74" s="239"/>
      <c r="BD74" s="240"/>
      <c r="BE74" s="207"/>
      <c r="BF74" s="208"/>
      <c r="BG74" s="208"/>
      <c r="BH74" s="20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8" t="s">
        <v>9</v>
      </c>
      <c r="D76" s="241"/>
      <c r="E76" s="241" t="s">
        <v>63</v>
      </c>
      <c r="F76" s="241"/>
      <c r="G76" s="241"/>
      <c r="H76" s="241"/>
      <c r="I76" s="274" t="s">
        <v>30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6"/>
      <c r="AZ76" s="241" t="s">
        <v>12</v>
      </c>
      <c r="BA76" s="241"/>
      <c r="BB76" s="241"/>
      <c r="BC76" s="241"/>
      <c r="BD76" s="274"/>
      <c r="BE76" s="337"/>
      <c r="BF76" s="275"/>
      <c r="BG76" s="275"/>
      <c r="BH76" s="338"/>
    </row>
    <row r="77" spans="2:60" ht="18" customHeight="1">
      <c r="B77" s="22"/>
      <c r="C77" s="225">
        <v>14</v>
      </c>
      <c r="D77" s="226"/>
      <c r="E77" s="229">
        <f>E73+TEXT($U$14*($X$14/1440)+($AI$14/1440)+($AW$14/1440),"hh:mm")</f>
        <v>0.5006944444444444</v>
      </c>
      <c r="F77" s="229"/>
      <c r="G77" s="229"/>
      <c r="H77" s="229"/>
      <c r="I77" s="258">
        <f>IF(OR(' '!L18=0,' '!B18&lt;&gt;SUM(AT62:AV65)),"",IF(OR(G62=1,G63=1,G64=1,G65=1),VLOOKUP(SMALL($G$62:$I$65,1),$G$62:$AG$65,7,0),IF(AND(SUM(AT62:AV65)=' '!B18,' '!E18=1),M62,"1. Platz Gruppe B nicht eindeutig")))</f>
      </c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136" t="s">
        <v>14</v>
      </c>
      <c r="AE77" s="259">
        <f>IF(OR(' '!L9=0,' '!B9&lt;&gt;SUM(AT49:AV52)),"",IF(OR(G49=2,G50=2,G51=2,G52=2),VLOOKUP(SMALL($G$49:$I$52,2),$G$49:$AG$52,7,0),IF(AND(SUM(AT49:AV52)=' '!B9,' '!E10=1),M50,"2. Platz Gruppe A nicht eindeutig")))</f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82"/>
      <c r="AZ77" s="270"/>
      <c r="BA77" s="270"/>
      <c r="BB77" s="271"/>
      <c r="BC77" s="245"/>
      <c r="BD77" s="245"/>
      <c r="BE77" s="210"/>
      <c r="BF77" s="211"/>
      <c r="BG77" s="211"/>
      <c r="BH77" s="212"/>
    </row>
    <row r="78" spans="2:60" ht="15.75" thickBot="1">
      <c r="B78" s="22"/>
      <c r="C78" s="227"/>
      <c r="D78" s="228"/>
      <c r="E78" s="230"/>
      <c r="F78" s="230"/>
      <c r="G78" s="230"/>
      <c r="H78" s="230"/>
      <c r="I78" s="231" t="s">
        <v>31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138"/>
      <c r="AE78" s="232" t="s">
        <v>32</v>
      </c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72"/>
      <c r="AZ78" s="239"/>
      <c r="BA78" s="239"/>
      <c r="BB78" s="239"/>
      <c r="BC78" s="239"/>
      <c r="BD78" s="240"/>
      <c r="BE78" s="207"/>
      <c r="BF78" s="208"/>
      <c r="BG78" s="208"/>
      <c r="BH78" s="20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1" t="s">
        <v>9</v>
      </c>
      <c r="D80" s="233"/>
      <c r="E80" s="233" t="s">
        <v>63</v>
      </c>
      <c r="F80" s="233"/>
      <c r="G80" s="233"/>
      <c r="H80" s="233"/>
      <c r="I80" s="234" t="s">
        <v>33</v>
      </c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73"/>
      <c r="AZ80" s="233" t="s">
        <v>12</v>
      </c>
      <c r="BA80" s="233"/>
      <c r="BB80" s="233"/>
      <c r="BC80" s="233"/>
      <c r="BD80" s="234"/>
      <c r="BE80" s="222"/>
      <c r="BF80" s="223"/>
      <c r="BG80" s="223"/>
      <c r="BH80" s="224"/>
    </row>
    <row r="81" spans="2:60" ht="18" customHeight="1">
      <c r="B81" s="22"/>
      <c r="C81" s="225">
        <v>15</v>
      </c>
      <c r="D81" s="226"/>
      <c r="E81" s="229">
        <f>E77+TEXT($U$14*($X$14/1440)+($AI$14/1440)+($AW$14/1440),"hh:mm")</f>
        <v>0.5083333333333333</v>
      </c>
      <c r="F81" s="229"/>
      <c r="G81" s="229"/>
      <c r="H81" s="229"/>
      <c r="I81" s="258">
        <f>IF(OR(' '!L9=0,' '!B9&lt;&gt;SUM(AT49:AV52)),"",IF(OR(G49=4,G50=4,G51=4,G52=4),VLOOKUP(SMALL($G$49:$I$52,4),$G$49:$AG$52,7,0),IF(AND(SUM(AT49:AV52)=' '!B9,' '!E12=1),M52,"4. Platz Gruppe A nicht eindeutig")))</f>
      </c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136" t="s">
        <v>14</v>
      </c>
      <c r="AE81" s="259">
        <f>IF(OR(' '!L18=0,' '!B18&lt;&gt;SUM(AT62:AV65)),"",IF(OR(G62=4,G63=4,G64=4,G65=4),VLOOKUP(SMALL($G$62:$I$65,4),$G$62:$AG$65,7,0),IF(AND(SUM(AT62:AV65)=' '!B18,' '!E21=1),M65,"4. Platz Gruppe B nicht eindeutig")))</f>
      </c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82"/>
      <c r="AZ81" s="270"/>
      <c r="BA81" s="270"/>
      <c r="BB81" s="271"/>
      <c r="BC81" s="245"/>
      <c r="BD81" s="245"/>
      <c r="BE81" s="210"/>
      <c r="BF81" s="211"/>
      <c r="BG81" s="211"/>
      <c r="BH81" s="212"/>
    </row>
    <row r="82" spans="2:60" ht="15.75" thickBot="1">
      <c r="B82" s="22"/>
      <c r="C82" s="227"/>
      <c r="D82" s="228"/>
      <c r="E82" s="230"/>
      <c r="F82" s="230"/>
      <c r="G82" s="230"/>
      <c r="H82" s="230"/>
      <c r="I82" s="231" t="s">
        <v>34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138"/>
      <c r="AE82" s="232" t="s">
        <v>35</v>
      </c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72"/>
      <c r="AZ82" s="239"/>
      <c r="BA82" s="239"/>
      <c r="BB82" s="239"/>
      <c r="BC82" s="239"/>
      <c r="BD82" s="240"/>
      <c r="BE82" s="207"/>
      <c r="BF82" s="208"/>
      <c r="BG82" s="208"/>
      <c r="BH82" s="20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1" t="s">
        <v>9</v>
      </c>
      <c r="D84" s="233"/>
      <c r="E84" s="233" t="s">
        <v>63</v>
      </c>
      <c r="F84" s="233"/>
      <c r="G84" s="233"/>
      <c r="H84" s="233"/>
      <c r="I84" s="234" t="s">
        <v>36</v>
      </c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73"/>
      <c r="AZ84" s="233" t="s">
        <v>12</v>
      </c>
      <c r="BA84" s="233"/>
      <c r="BB84" s="233"/>
      <c r="BC84" s="233"/>
      <c r="BD84" s="234"/>
      <c r="BE84" s="222"/>
      <c r="BF84" s="223"/>
      <c r="BG84" s="223"/>
      <c r="BH84" s="224"/>
    </row>
    <row r="85" spans="2:86" s="36" customFormat="1" ht="18" customHeight="1">
      <c r="B85" s="22"/>
      <c r="C85" s="225">
        <v>16</v>
      </c>
      <c r="D85" s="226"/>
      <c r="E85" s="229">
        <f>E81+TEXT($U$14*($X$14/1440)+($AI$14/1440)+($AW$14/1440),"hh:mm")</f>
        <v>0.5159722222222222</v>
      </c>
      <c r="F85" s="229"/>
      <c r="G85" s="229"/>
      <c r="H85" s="229"/>
      <c r="I85" s="258">
        <f>IF(OR(' '!L9=0,' '!B9&lt;&gt;SUM(AT49:AV52)),"",IF(OR(G49=3,G50=3,G51=3,G52=3),VLOOKUP(SMALL($G$49:$I$52,3),$G$49:$AG$52,7,0),IF(AND(SUM(AT49:AV52)=' '!B9,' '!E11=1),M51,"3. Platz Gruppe A nicht eindeutig")))</f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136" t="s">
        <v>14</v>
      </c>
      <c r="AE85" s="259">
        <f>IF(OR(' '!L18=0,' '!B18&lt;&gt;SUM(AT62:AV65)),"",IF(OR(G62=3,G63=3,G64=3,G65=3),VLOOKUP(SMALL($G$62:$I$65,3),$G$62:$AG$65,7,0),IF(AND(SUM(AT62:AV65)=' '!B18,' '!E20=1),M64,"3. Platz Gruppe B nicht eindeutig")))</f>
      </c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82"/>
      <c r="AZ85" s="270"/>
      <c r="BA85" s="270"/>
      <c r="BB85" s="271"/>
      <c r="BC85" s="245"/>
      <c r="BD85" s="245"/>
      <c r="BE85" s="210"/>
      <c r="BF85" s="211"/>
      <c r="BG85" s="211"/>
      <c r="BH85" s="212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7"/>
      <c r="D86" s="228"/>
      <c r="E86" s="230"/>
      <c r="F86" s="230"/>
      <c r="G86" s="230"/>
      <c r="H86" s="230"/>
      <c r="I86" s="231" t="s">
        <v>37</v>
      </c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138"/>
      <c r="AE86" s="232" t="s">
        <v>38</v>
      </c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72"/>
      <c r="AZ86" s="239"/>
      <c r="BA86" s="239"/>
      <c r="BB86" s="239"/>
      <c r="BC86" s="239"/>
      <c r="BD86" s="240"/>
      <c r="BE86" s="207"/>
      <c r="BF86" s="208"/>
      <c r="BG86" s="208"/>
      <c r="BH86" s="20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2" t="s">
        <v>9</v>
      </c>
      <c r="D88" s="203"/>
      <c r="E88" s="203" t="s">
        <v>63</v>
      </c>
      <c r="F88" s="203"/>
      <c r="G88" s="203"/>
      <c r="H88" s="203"/>
      <c r="I88" s="204" t="s">
        <v>39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95"/>
      <c r="AZ88" s="203" t="s">
        <v>12</v>
      </c>
      <c r="BA88" s="203"/>
      <c r="BB88" s="203"/>
      <c r="BC88" s="203"/>
      <c r="BD88" s="204"/>
      <c r="BE88" s="277"/>
      <c r="BF88" s="278"/>
      <c r="BG88" s="278"/>
      <c r="BH88" s="2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5">
        <v>17</v>
      </c>
      <c r="D89" s="226"/>
      <c r="E89" s="229">
        <f>E85+TEXT($U$14*($X$14/1440)+($AI$14/1440)+($AW$14/1440),"hh:mm")</f>
        <v>0.523611111111111</v>
      </c>
      <c r="F89" s="229"/>
      <c r="G89" s="229"/>
      <c r="H89" s="229"/>
      <c r="I89" s="258" t="str">
        <f>IF(ISBLANK(AZ73)," ",IF(AZ73&lt;BC73,I73,IF(AZ73&lt;BC73,AE73,AE73)))</f>
        <v> </v>
      </c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136" t="s">
        <v>14</v>
      </c>
      <c r="AE89" s="259" t="str">
        <f>IF(ISBLANK(AZ77)," ",IF(AZ77&lt;BC77,I77,IF(AZ77&lt;BC77,AE77,AE77)))</f>
        <v> </v>
      </c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82"/>
      <c r="AZ89" s="270"/>
      <c r="BA89" s="270"/>
      <c r="BB89" s="271"/>
      <c r="BC89" s="245"/>
      <c r="BD89" s="245"/>
      <c r="BE89" s="210"/>
      <c r="BF89" s="211"/>
      <c r="BG89" s="211"/>
      <c r="BH89" s="212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7"/>
      <c r="D90" s="228"/>
      <c r="E90" s="230"/>
      <c r="F90" s="230"/>
      <c r="G90" s="230"/>
      <c r="H90" s="230"/>
      <c r="I90" s="231" t="s">
        <v>40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138"/>
      <c r="AE90" s="232" t="s">
        <v>41</v>
      </c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72"/>
      <c r="AZ90" s="239"/>
      <c r="BA90" s="239"/>
      <c r="BB90" s="239"/>
      <c r="BC90" s="239"/>
      <c r="BD90" s="240"/>
      <c r="BE90" s="207"/>
      <c r="BF90" s="208"/>
      <c r="BG90" s="208"/>
      <c r="BH90" s="20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2" t="s">
        <v>9</v>
      </c>
      <c r="D92" s="203"/>
      <c r="E92" s="203" t="s">
        <v>63</v>
      </c>
      <c r="F92" s="203"/>
      <c r="G92" s="203"/>
      <c r="H92" s="203"/>
      <c r="I92" s="204" t="s">
        <v>42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95"/>
      <c r="AZ92" s="203" t="s">
        <v>12</v>
      </c>
      <c r="BA92" s="203"/>
      <c r="BB92" s="203"/>
      <c r="BC92" s="203"/>
      <c r="BD92" s="204"/>
      <c r="BE92" s="277"/>
      <c r="BF92" s="278"/>
      <c r="BG92" s="278"/>
      <c r="BH92" s="2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5">
        <v>18</v>
      </c>
      <c r="D93" s="226"/>
      <c r="E93" s="229">
        <f>E89+TEXT($U$14*($X$14/1440)+($AI$14/1440)+($AW$14/1440),"hh:mm")</f>
        <v>0.5312499999999999</v>
      </c>
      <c r="F93" s="229"/>
      <c r="G93" s="229"/>
      <c r="H93" s="229"/>
      <c r="I93" s="258" t="str">
        <f>IF(ISBLANK(AZ73)," ",IF(AZ73&gt;BC73,I73,IF(AZ73&lt;BC73,AE73," ")))</f>
        <v> </v>
      </c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136" t="s">
        <v>14</v>
      </c>
      <c r="AE93" s="259" t="str">
        <f>IF(ISBLANK(AZ77)," ",IF(AZ77&gt;BC77,I77,IF(AZ77&lt;BC77,AE77," ")))</f>
        <v> </v>
      </c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82"/>
      <c r="AZ93" s="270"/>
      <c r="BA93" s="270"/>
      <c r="BB93" s="271"/>
      <c r="BC93" s="245"/>
      <c r="BD93" s="245"/>
      <c r="BE93" s="210"/>
      <c r="BF93" s="211"/>
      <c r="BG93" s="211"/>
      <c r="BH93" s="212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7"/>
      <c r="D94" s="228"/>
      <c r="E94" s="230"/>
      <c r="F94" s="230"/>
      <c r="G94" s="230"/>
      <c r="H94" s="230"/>
      <c r="I94" s="231" t="s">
        <v>43</v>
      </c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138"/>
      <c r="AE94" s="232" t="s">
        <v>44</v>
      </c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72"/>
      <c r="AZ94" s="239"/>
      <c r="BA94" s="239"/>
      <c r="BB94" s="239"/>
      <c r="BC94" s="239"/>
      <c r="BD94" s="240"/>
      <c r="BE94" s="207"/>
      <c r="BF94" s="208"/>
      <c r="BG94" s="208"/>
      <c r="BH94" s="20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8" t="s">
        <v>46</v>
      </c>
      <c r="K98" s="199"/>
      <c r="L98" s="219" t="str">
        <f>IF(ISBLANK($BC$93)," ",IF($AZ$93&gt;$BC$93,$I$93,IF($BC$93&gt;$AZ$93,$AE$93)))</f>
        <v> </v>
      </c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6" t="s">
        <v>47</v>
      </c>
      <c r="K99" s="197"/>
      <c r="L99" s="216" t="str">
        <f>IF(ISBLANK($BC$93)," ",IF($AZ$93&lt;$BC$93,$I$93,IF($BC$93&lt;$AZ$93,$AE$93)))</f>
        <v> </v>
      </c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6" t="s">
        <v>48</v>
      </c>
      <c r="K100" s="197"/>
      <c r="L100" s="216" t="str">
        <f>IF(ISBLANK($BC$89)," ",IF($AZ$89&gt;$BC$89,$I$89,IF($BC$89&gt;$AZ$89,$AE$89)))</f>
        <v> </v>
      </c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6" t="s">
        <v>49</v>
      </c>
      <c r="K101" s="197"/>
      <c r="L101" s="216" t="str">
        <f>IF(ISBLANK($BC$89)," ",IF($AZ$89&lt;$BC$89,$I$89,IF($BC$89&lt;$AZ$89,$AE$89)))</f>
        <v> </v>
      </c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6" t="s">
        <v>50</v>
      </c>
      <c r="K102" s="197"/>
      <c r="L102" s="216" t="str">
        <f>IF(ISBLANK($BC$85)," ",IF($AZ$85&gt;$BC$85,$I$85,IF($BC$85&gt;$AZ$85,$AE$85)))</f>
        <v> 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6" t="s">
        <v>51</v>
      </c>
      <c r="K103" s="197"/>
      <c r="L103" s="216" t="str">
        <f>IF(ISBLANK($BC$85)," ",IF($AZ$85&lt;$BC$85,$I$85,IF($BC$85&lt;$AZ$85,$AE$85)))</f>
        <v> </v>
      </c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6" t="s">
        <v>52</v>
      </c>
      <c r="K104" s="197"/>
      <c r="L104" s="216" t="str">
        <f>IF(ISBLANK($BC$81)," ",IF($AZ$81&gt;$BC$81,$I$81,IF($BC$81&gt;$AZ$81,$AE$81)))</f>
        <v> </v>
      </c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5" t="s">
        <v>53</v>
      </c>
      <c r="K105" s="206"/>
      <c r="L105" s="213" t="str">
        <f>IF(ISBLANK($BC$81)," ",IF($AZ$81&lt;$BC$81,$I$81,IF($BC$81&lt;$AZ$81,$AE$81)))</f>
        <v> </v>
      </c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7" t="s">
        <v>65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18" t="s">
        <v>66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18" t="s">
        <v>67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18" t="s">
        <v>68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20" t="s">
        <v>69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9" t="s">
        <v>70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9" t="s">
        <v>71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9" t="s">
        <v>72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9" t="s">
        <v>73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09:AV109"/>
    <mergeCell ref="B110:AV110"/>
    <mergeCell ref="B111:AV111"/>
    <mergeCell ref="B116:AV116"/>
    <mergeCell ref="B112:AV112"/>
    <mergeCell ref="B113:AV113"/>
    <mergeCell ref="B114:AV114"/>
    <mergeCell ref="B115:AV115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M65:AG65"/>
    <mergeCell ref="M64:AG64"/>
    <mergeCell ref="M63:AG63"/>
    <mergeCell ref="M62:AG62"/>
    <mergeCell ref="M52:AG52"/>
    <mergeCell ref="M51:AG51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7:BB27"/>
    <mergeCell ref="L31:AF31"/>
    <mergeCell ref="C28:D28"/>
    <mergeCell ref="C27:D27"/>
    <mergeCell ref="E27:G27"/>
    <mergeCell ref="C30:D30"/>
    <mergeCell ref="C31:D31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BC26:BG26"/>
    <mergeCell ref="BC27:BE27"/>
    <mergeCell ref="BC28:BE28"/>
    <mergeCell ref="BF29:BG29"/>
    <mergeCell ref="BF27:BG27"/>
    <mergeCell ref="BC29:BE29"/>
    <mergeCell ref="BF28:BG28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J105:K105"/>
    <mergeCell ref="J104:K104"/>
    <mergeCell ref="J103:K103"/>
    <mergeCell ref="J102:K102"/>
    <mergeCell ref="J101:K101"/>
    <mergeCell ref="J100:K100"/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MTV Treubund Lüneburg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VGH Kick-off 2015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Fußballturnier für U9-Mannschaften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 t="str">
        <f>Ergebniseingabe!C6</f>
        <v>am Freitag, d. 02.01.15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im Sportpark Kreideberg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4" t="s">
        <v>62</v>
      </c>
      <c r="B10" s="194"/>
      <c r="C10" s="194"/>
      <c r="D10" s="194"/>
      <c r="E10" s="194"/>
      <c r="F10" s="194"/>
      <c r="G10" s="640">
        <f>Ergebniseingabe!H11</f>
        <v>0.3958333333333333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10</v>
      </c>
      <c r="X10" s="638"/>
      <c r="Y10" s="638"/>
      <c r="Z10" s="638"/>
      <c r="AA10" s="638"/>
      <c r="AB10" s="397">
        <f>IF(T10=2,"Halbzeit:","")</f>
      </c>
      <c r="AC10" s="397"/>
      <c r="AD10" s="397"/>
      <c r="AE10" s="397"/>
      <c r="AF10" s="397"/>
      <c r="AG10" s="397"/>
      <c r="AH10" s="638">
        <f>IF(Ergebniseingabe!AI11="","",Ergebniseingabe!AI11)</f>
      </c>
      <c r="AI10" s="638"/>
      <c r="AJ10" s="638"/>
      <c r="AK10" s="638"/>
      <c r="AL10" s="638"/>
      <c r="AM10" s="194" t="s">
        <v>3</v>
      </c>
      <c r="AN10" s="194"/>
      <c r="AO10" s="194"/>
      <c r="AP10" s="194"/>
      <c r="AQ10" s="194"/>
      <c r="AR10" s="194"/>
      <c r="AS10" s="194"/>
      <c r="AT10" s="194"/>
      <c r="AU10" s="194"/>
      <c r="AV10" s="639">
        <f>Ergebniseingabe!AW11</f>
        <v>1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0" t="str">
        <f>Ergebniseingabe!D18</f>
        <v>Gruppe A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2"/>
      <c r="AB14" s="477" t="str">
        <f>Ergebniseingabe!AC18</f>
        <v>Gruppe B</v>
      </c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9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MTV Treubund Lüneburg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TuS Brietlingen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Lüneburger SV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TSV Gellersen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TSV Mechtersen/Vögelsen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Lüneburger SK Hansa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JSG Roddau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SG Ilmenau/Wendisch-Evern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0.3958333333333333</v>
      </c>
      <c r="H23" s="511"/>
      <c r="I23" s="511"/>
      <c r="J23" s="512"/>
      <c r="K23" s="446" t="str">
        <f>Ergebniseingabe!L27</f>
        <v>MTV Treubund Lüneburg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Lüneburger SV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</c>
      <c r="BC23" s="501"/>
      <c r="BD23" s="501"/>
      <c r="BE23" s="506">
        <f>IF(Ergebniseingabe!BF27="","",Ergebniseingabe!BF27)</f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3">
        <f>Ergebniseingabe!H28</f>
        <v>0.4034722222222222</v>
      </c>
      <c r="H24" s="474"/>
      <c r="I24" s="474"/>
      <c r="J24" s="475"/>
      <c r="K24" s="471" t="str">
        <f>Ergebniseingabe!L28</f>
        <v>TSV Mechtersen/Vögelsen</v>
      </c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77" t="s">
        <v>14</v>
      </c>
      <c r="AG24" s="472" t="str">
        <f>Ergebniseingabe!AH28</f>
        <v>JSG Roddau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87"/>
      <c r="BB24" s="502">
        <f>IF(Ergebniseingabe!BC28="","",Ergebniseingabe!BC28)</f>
      </c>
      <c r="BC24" s="503"/>
      <c r="BD24" s="503"/>
      <c r="BE24" s="513">
        <f>IF(Ergebniseingabe!BF28="","",Ergebniseingabe!BF28)</f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3">
        <v>3</v>
      </c>
      <c r="C25" s="476"/>
      <c r="D25" s="476" t="str">
        <f>Ergebniseingabe!E29</f>
        <v>B</v>
      </c>
      <c r="E25" s="476"/>
      <c r="F25" s="476"/>
      <c r="G25" s="484">
        <f>Ergebniseingabe!H29</f>
        <v>0.41111111111111104</v>
      </c>
      <c r="H25" s="485"/>
      <c r="I25" s="485"/>
      <c r="J25" s="486"/>
      <c r="K25" s="469" t="str">
        <f>Ergebniseingabe!L29</f>
        <v>TuS Brietlingen</v>
      </c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192" t="s">
        <v>14</v>
      </c>
      <c r="AG25" s="470" t="str">
        <f>Ergebniseingabe!AH29</f>
        <v>TSV Gellersen</v>
      </c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88"/>
      <c r="BB25" s="508">
        <f>IF(Ergebniseingabe!BC29="","",Ergebniseingabe!BC29)</f>
      </c>
      <c r="BC25" s="509"/>
      <c r="BD25" s="509"/>
      <c r="BE25" s="504">
        <f>IF(Ergebniseingabe!BF29="","",Ergebniseingabe!BF29)</f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3">
        <f>Ergebniseingabe!H30</f>
        <v>0.4187499999999999</v>
      </c>
      <c r="H26" s="474"/>
      <c r="I26" s="474"/>
      <c r="J26" s="475"/>
      <c r="K26" s="471" t="str">
        <f>Ergebniseingabe!L30</f>
        <v>Lüneburger SK Hansa</v>
      </c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77" t="s">
        <v>14</v>
      </c>
      <c r="AG26" s="472" t="str">
        <f>Ergebniseingabe!AH30</f>
        <v>SG Ilmenau/Wendisch-Evern</v>
      </c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87"/>
      <c r="BB26" s="502">
        <f>IF(Ergebniseingabe!BC30="","",Ergebniseingabe!BC30)</f>
      </c>
      <c r="BC26" s="503"/>
      <c r="BD26" s="503"/>
      <c r="BE26" s="513">
        <f>IF(Ergebniseingabe!BF30="","",Ergebniseingabe!BF30)</f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3">
        <v>5</v>
      </c>
      <c r="C27" s="476"/>
      <c r="D27" s="476" t="str">
        <f>Ergebniseingabe!E31</f>
        <v>A</v>
      </c>
      <c r="E27" s="476"/>
      <c r="F27" s="476"/>
      <c r="G27" s="484">
        <f>Ergebniseingabe!H31</f>
        <v>0.42638888888888876</v>
      </c>
      <c r="H27" s="485"/>
      <c r="I27" s="485"/>
      <c r="J27" s="486"/>
      <c r="K27" s="469" t="str">
        <f>Ergebniseingabe!L31</f>
        <v>MTV Treubund Lüneburg</v>
      </c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192" t="s">
        <v>14</v>
      </c>
      <c r="AG27" s="470" t="str">
        <f>Ergebniseingabe!AH31</f>
        <v>TSV Mechtersen/Vögelsen</v>
      </c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88"/>
      <c r="BB27" s="508">
        <f>IF(Ergebniseingabe!BC31="","",Ergebniseingabe!BC31)</f>
      </c>
      <c r="BC27" s="509"/>
      <c r="BD27" s="509"/>
      <c r="BE27" s="504">
        <f>IF(Ergebniseingabe!BF31="","",Ergebniseingabe!BF31)</f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3">
        <f>Ergebniseingabe!H32</f>
        <v>0.4340277777777776</v>
      </c>
      <c r="H28" s="474"/>
      <c r="I28" s="474"/>
      <c r="J28" s="475"/>
      <c r="K28" s="471" t="str">
        <f>Ergebniseingabe!L32</f>
        <v>Lüneburger SV</v>
      </c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77" t="s">
        <v>14</v>
      </c>
      <c r="AG28" s="472" t="str">
        <f>Ergebniseingabe!AH32</f>
        <v>JSG Roddau</v>
      </c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87"/>
      <c r="BB28" s="502">
        <f>IF(Ergebniseingabe!BC32="","",Ergebniseingabe!BC32)</f>
      </c>
      <c r="BC28" s="503"/>
      <c r="BD28" s="503"/>
      <c r="BE28" s="513">
        <f>IF(Ergebniseingabe!BF32="","",Ergebniseingabe!BF32)</f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3">
        <v>7</v>
      </c>
      <c r="C29" s="476"/>
      <c r="D29" s="476" t="str">
        <f>Ergebniseingabe!E33</f>
        <v>B</v>
      </c>
      <c r="E29" s="476"/>
      <c r="F29" s="476"/>
      <c r="G29" s="484">
        <f>Ergebniseingabe!H33</f>
        <v>0.4416666666666665</v>
      </c>
      <c r="H29" s="485"/>
      <c r="I29" s="485"/>
      <c r="J29" s="486"/>
      <c r="K29" s="469" t="str">
        <f>Ergebniseingabe!L33</f>
        <v>TuS Brietlingen</v>
      </c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192" t="s">
        <v>14</v>
      </c>
      <c r="AG29" s="470" t="str">
        <f>Ergebniseingabe!AH33</f>
        <v>Lüneburger SK Hansa</v>
      </c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88"/>
      <c r="BB29" s="508">
        <f>IF(Ergebniseingabe!BC33="","",Ergebniseingabe!BC33)</f>
      </c>
      <c r="BC29" s="509"/>
      <c r="BD29" s="509"/>
      <c r="BE29" s="504">
        <f>IF(Ergebniseingabe!BF33="","",Ergebniseingabe!BF33)</f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3">
        <f>Ergebniseingabe!H34</f>
        <v>0.44930555555555535</v>
      </c>
      <c r="H30" s="474"/>
      <c r="I30" s="474"/>
      <c r="J30" s="475"/>
      <c r="K30" s="471" t="str">
        <f>Ergebniseingabe!L34</f>
        <v>TSV Gellersen</v>
      </c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77" t="s">
        <v>14</v>
      </c>
      <c r="AG30" s="472" t="str">
        <f>Ergebniseingabe!AH34</f>
        <v>SG Ilmenau/Wendisch-Evern</v>
      </c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87"/>
      <c r="BB30" s="502">
        <f>IF(Ergebniseingabe!BC34="","",Ergebniseingabe!BC34)</f>
      </c>
      <c r="BC30" s="503"/>
      <c r="BD30" s="503"/>
      <c r="BE30" s="513">
        <f>IF(Ergebniseingabe!BF34="","",Ergebniseingabe!BF34)</f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3">
        <v>9</v>
      </c>
      <c r="C31" s="476"/>
      <c r="D31" s="476" t="str">
        <f>Ergebniseingabe!E35</f>
        <v>A</v>
      </c>
      <c r="E31" s="476"/>
      <c r="F31" s="476"/>
      <c r="G31" s="484">
        <f>Ergebniseingabe!H35</f>
        <v>0.4569444444444442</v>
      </c>
      <c r="H31" s="485"/>
      <c r="I31" s="485"/>
      <c r="J31" s="486"/>
      <c r="K31" s="469" t="str">
        <f>Ergebniseingabe!L35</f>
        <v>JSG Roddau</v>
      </c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192" t="s">
        <v>14</v>
      </c>
      <c r="AG31" s="470" t="str">
        <f>Ergebniseingabe!AH35</f>
        <v>MTV Treubund Lüneburg</v>
      </c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88"/>
      <c r="BB31" s="508">
        <f>IF(Ergebniseingabe!BC35="","",Ergebniseingabe!BC35)</f>
      </c>
      <c r="BC31" s="509"/>
      <c r="BD31" s="509"/>
      <c r="BE31" s="504">
        <f>IF(Ergebniseingabe!BF35="","",Ergebniseingabe!BF35)</f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3">
        <f>Ergebniseingabe!H36</f>
        <v>0.46458333333333307</v>
      </c>
      <c r="H32" s="474"/>
      <c r="I32" s="474"/>
      <c r="J32" s="475"/>
      <c r="K32" s="471" t="str">
        <f>Ergebniseingabe!L36</f>
        <v>TSV Mechtersen/Vögelsen</v>
      </c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77" t="s">
        <v>14</v>
      </c>
      <c r="AG32" s="472" t="str">
        <f>Ergebniseingabe!AH36</f>
        <v>Lüneburger SV</v>
      </c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87"/>
      <c r="BB32" s="502">
        <f>IF(Ergebniseingabe!BC36="","",Ergebniseingabe!BC36)</f>
      </c>
      <c r="BC32" s="503"/>
      <c r="BD32" s="503"/>
      <c r="BE32" s="513">
        <f>IF(Ergebniseingabe!BF36="","",Ergebniseingabe!BF36)</f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3">
        <v>11</v>
      </c>
      <c r="C33" s="476"/>
      <c r="D33" s="476" t="str">
        <f>Ergebniseingabe!E37</f>
        <v>B</v>
      </c>
      <c r="E33" s="476"/>
      <c r="F33" s="476"/>
      <c r="G33" s="484">
        <f>Ergebniseingabe!H37</f>
        <v>0.47222222222222193</v>
      </c>
      <c r="H33" s="485"/>
      <c r="I33" s="485"/>
      <c r="J33" s="486"/>
      <c r="K33" s="469" t="str">
        <f>Ergebniseingabe!L37</f>
        <v>SG Ilmenau/Wendisch-Evern</v>
      </c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192" t="s">
        <v>14</v>
      </c>
      <c r="AG33" s="470" t="str">
        <f>Ergebniseingabe!AH37</f>
        <v>TuS Brietlingen</v>
      </c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88"/>
      <c r="BB33" s="508">
        <f>IF(Ergebniseingabe!BC37="","",Ergebniseingabe!BC37)</f>
      </c>
      <c r="BC33" s="509"/>
      <c r="BD33" s="509"/>
      <c r="BE33" s="504">
        <f>IF(Ergebniseingabe!BF37="","",Ergebniseingabe!BF37)</f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3">
        <f>Ergebniseingabe!H38</f>
        <v>0.4798611111111108</v>
      </c>
      <c r="H34" s="474"/>
      <c r="I34" s="474"/>
      <c r="J34" s="475"/>
      <c r="K34" s="471" t="str">
        <f>Ergebniseingabe!L38</f>
        <v>Lüneburger SK Hansa</v>
      </c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77" t="s">
        <v>14</v>
      </c>
      <c r="AG34" s="472" t="str">
        <f>Ergebniseingabe!AH38</f>
        <v>TSV Gellersen</v>
      </c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87"/>
      <c r="BB34" s="502">
        <f>IF(Ergebniseingabe!BC38="","",Ergebniseingabe!BC38)</f>
      </c>
      <c r="BC34" s="503"/>
      <c r="BD34" s="503"/>
      <c r="BE34" s="513">
        <f>IF(Ergebniseingabe!BF38="","",Ergebniseingabe!BF38)</f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4" t="str">
        <f>L45</f>
        <v>MTV Treubund Lüneburg</v>
      </c>
      <c r="AH37" s="535"/>
      <c r="AI37" s="536"/>
      <c r="AJ37" s="543" t="str">
        <f>L46</f>
        <v>Lüneburger SV</v>
      </c>
      <c r="AK37" s="535"/>
      <c r="AL37" s="536"/>
      <c r="AM37" s="543" t="str">
        <f>L47</f>
        <v>TSV Mechtersen/Vögelsen</v>
      </c>
      <c r="AN37" s="535"/>
      <c r="AO37" s="536"/>
      <c r="AP37" s="543" t="str">
        <f>L48</f>
        <v>JSG Roddau</v>
      </c>
      <c r="AQ37" s="535"/>
      <c r="AR37" s="551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37"/>
      <c r="AH38" s="538"/>
      <c r="AI38" s="539"/>
      <c r="AJ38" s="544"/>
      <c r="AK38" s="538"/>
      <c r="AL38" s="539"/>
      <c r="AM38" s="544"/>
      <c r="AN38" s="538"/>
      <c r="AO38" s="539"/>
      <c r="AP38" s="544"/>
      <c r="AQ38" s="538"/>
      <c r="AR38" s="552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37"/>
      <c r="AH39" s="538"/>
      <c r="AI39" s="539"/>
      <c r="AJ39" s="544"/>
      <c r="AK39" s="538"/>
      <c r="AL39" s="539"/>
      <c r="AM39" s="544"/>
      <c r="AN39" s="538"/>
      <c r="AO39" s="539"/>
      <c r="AP39" s="544"/>
      <c r="AQ39" s="538"/>
      <c r="AR39" s="552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37"/>
      <c r="AH40" s="538"/>
      <c r="AI40" s="539"/>
      <c r="AJ40" s="544"/>
      <c r="AK40" s="538"/>
      <c r="AL40" s="539"/>
      <c r="AM40" s="544"/>
      <c r="AN40" s="538"/>
      <c r="AO40" s="539"/>
      <c r="AP40" s="544"/>
      <c r="AQ40" s="538"/>
      <c r="AR40" s="552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37"/>
      <c r="AH41" s="538"/>
      <c r="AI41" s="539"/>
      <c r="AJ41" s="544"/>
      <c r="AK41" s="538"/>
      <c r="AL41" s="539"/>
      <c r="AM41" s="544"/>
      <c r="AN41" s="538"/>
      <c r="AO41" s="539"/>
      <c r="AP41" s="544"/>
      <c r="AQ41" s="538"/>
      <c r="AR41" s="552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37"/>
      <c r="AH42" s="538"/>
      <c r="AI42" s="539"/>
      <c r="AJ42" s="544"/>
      <c r="AK42" s="538"/>
      <c r="AL42" s="539"/>
      <c r="AM42" s="544"/>
      <c r="AN42" s="538"/>
      <c r="AO42" s="539"/>
      <c r="AP42" s="544"/>
      <c r="AQ42" s="538"/>
      <c r="AR42" s="552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88" t="s">
        <v>16</v>
      </c>
      <c r="C43" s="589"/>
      <c r="D43" s="589"/>
      <c r="E43" s="589"/>
      <c r="F43" s="589"/>
      <c r="G43" s="589"/>
      <c r="H43" s="590"/>
      <c r="AG43" s="537"/>
      <c r="AH43" s="538"/>
      <c r="AI43" s="539"/>
      <c r="AJ43" s="544"/>
      <c r="AK43" s="538"/>
      <c r="AL43" s="539"/>
      <c r="AM43" s="544"/>
      <c r="AN43" s="538"/>
      <c r="AO43" s="539"/>
      <c r="AP43" s="544"/>
      <c r="AQ43" s="538"/>
      <c r="AR43" s="552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5" t="s">
        <v>17</v>
      </c>
      <c r="C44" s="586"/>
      <c r="D44" s="586"/>
      <c r="E44" s="587"/>
      <c r="F44" s="585" t="s">
        <v>18</v>
      </c>
      <c r="G44" s="586"/>
      <c r="H44" s="587"/>
      <c r="J44" s="637" t="str">
        <f>Ergebniseingabe!K48</f>
        <v>Gruppe A</v>
      </c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65"/>
      <c r="AG44" s="540"/>
      <c r="AH44" s="541"/>
      <c r="AI44" s="542"/>
      <c r="AJ44" s="545"/>
      <c r="AK44" s="541"/>
      <c r="AL44" s="542"/>
      <c r="AM44" s="545"/>
      <c r="AN44" s="541"/>
      <c r="AO44" s="542"/>
      <c r="AP44" s="545"/>
      <c r="AQ44" s="541"/>
      <c r="AR44" s="553"/>
      <c r="AS44" s="522" t="s">
        <v>19</v>
      </c>
      <c r="AT44" s="522"/>
      <c r="AU44" s="523"/>
      <c r="AV44" s="521" t="s">
        <v>20</v>
      </c>
      <c r="AW44" s="522"/>
      <c r="AX44" s="523"/>
      <c r="AY44" s="521" t="s">
        <v>21</v>
      </c>
      <c r="AZ44" s="522"/>
      <c r="BA44" s="523"/>
      <c r="BB44" s="521" t="s">
        <v>22</v>
      </c>
      <c r="BC44" s="522"/>
      <c r="BD44" s="523"/>
      <c r="BE44" s="566" t="s">
        <v>23</v>
      </c>
      <c r="BF44" s="566"/>
      <c r="BG44" s="566"/>
      <c r="BH44" s="566"/>
      <c r="BI44" s="566"/>
      <c r="BJ44" s="566" t="s">
        <v>24</v>
      </c>
      <c r="BK44" s="566"/>
      <c r="BL44" s="521"/>
      <c r="BM44" s="521" t="s">
        <v>25</v>
      </c>
      <c r="BN44" s="522"/>
      <c r="BO44" s="565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7">
        <f>IF(Ergebniseingabe!C49="","",Ergebniseingabe!C49)</f>
      </c>
      <c r="C45" s="577"/>
      <c r="D45" s="577"/>
      <c r="E45" s="577"/>
      <c r="F45" s="577">
        <f>IF(Ergebniseingabe!G49="","",Ergebniseingabe!G49)</f>
      </c>
      <c r="G45" s="577"/>
      <c r="H45" s="577"/>
      <c r="J45" s="578">
        <f>Ergebniseingabe!K49</f>
      </c>
      <c r="K45" s="579"/>
      <c r="L45" s="532" t="str">
        <f>Ergebniseingabe!M49</f>
        <v>MTV Treubund Lüneburg</v>
      </c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628"/>
      <c r="AH45" s="628"/>
      <c r="AI45" s="629"/>
      <c r="AJ45" s="518">
        <f>Ergebniseingabe!AK49</f>
      </c>
      <c r="AK45" s="519"/>
      <c r="AL45" s="520"/>
      <c r="AM45" s="518">
        <f>Ergebniseingabe!AN49</f>
      </c>
      <c r="AN45" s="519"/>
      <c r="AO45" s="520"/>
      <c r="AP45" s="554">
        <f>Ergebniseingabe!AQ49</f>
      </c>
      <c r="AQ45" s="548"/>
      <c r="AR45" s="548"/>
      <c r="AS45" s="548">
        <f>Ergebniseingabe!AT49</f>
      </c>
      <c r="AT45" s="548"/>
      <c r="AU45" s="549"/>
      <c r="AV45" s="550">
        <f>Ergebniseingabe!AW49</f>
      </c>
      <c r="AW45" s="550"/>
      <c r="AX45" s="550"/>
      <c r="AY45" s="550">
        <f>Ergebniseingabe!AZ49</f>
      </c>
      <c r="AZ45" s="550"/>
      <c r="BA45" s="550"/>
      <c r="BB45" s="550">
        <f>Ergebniseingabe!BC49</f>
      </c>
      <c r="BC45" s="550"/>
      <c r="BD45" s="550"/>
      <c r="BE45" s="519">
        <f>Ergebniseingabe!BF49</f>
      </c>
      <c r="BF45" s="519"/>
      <c r="BG45" s="79">
        <f>Ergebniseingabe!BH49</f>
      </c>
      <c r="BH45" s="520">
        <f>Ergebniseingabe!BI49</f>
      </c>
      <c r="BI45" s="550"/>
      <c r="BJ45" s="555">
        <f>Ergebniseingabe!BK49</f>
      </c>
      <c r="BK45" s="555"/>
      <c r="BL45" s="556"/>
      <c r="BM45" s="550">
        <f>Ergebniseingabe!BN49</f>
      </c>
      <c r="BN45" s="550"/>
      <c r="BO45" s="55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7">
        <f>IF(Ergebniseingabe!C50="","",Ergebniseingabe!C50)</f>
      </c>
      <c r="C46" s="577"/>
      <c r="D46" s="577"/>
      <c r="E46" s="577"/>
      <c r="F46" s="577">
        <f>IF(Ergebniseingabe!G50="","",Ergebniseingabe!G50)</f>
      </c>
      <c r="G46" s="577"/>
      <c r="H46" s="577"/>
      <c r="J46" s="492">
        <f>Ergebniseingabe!K50</f>
      </c>
      <c r="K46" s="493"/>
      <c r="L46" s="583" t="str">
        <f>Ergebniseingabe!M50</f>
        <v>Lüneburger SV</v>
      </c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498">
        <f>Ergebniseingabe!AH50</f>
      </c>
      <c r="AH46" s="498"/>
      <c r="AI46" s="499"/>
      <c r="AJ46" s="613"/>
      <c r="AK46" s="614"/>
      <c r="AL46" s="615"/>
      <c r="AM46" s="515">
        <f>Ergebniseingabe!AN50</f>
      </c>
      <c r="AN46" s="516"/>
      <c r="AO46" s="517"/>
      <c r="AP46" s="547">
        <f>Ergebniseingabe!AQ50</f>
      </c>
      <c r="AQ46" s="498"/>
      <c r="AR46" s="498"/>
      <c r="AS46" s="498">
        <f>Ergebniseingabe!AT50</f>
      </c>
      <c r="AT46" s="498"/>
      <c r="AU46" s="499"/>
      <c r="AV46" s="546">
        <f>Ergebniseingabe!AW50</f>
      </c>
      <c r="AW46" s="546"/>
      <c r="AX46" s="546"/>
      <c r="AY46" s="546">
        <f>Ergebniseingabe!AZ50</f>
      </c>
      <c r="AZ46" s="546"/>
      <c r="BA46" s="546"/>
      <c r="BB46" s="546">
        <f>Ergebniseingabe!BC50</f>
      </c>
      <c r="BC46" s="546"/>
      <c r="BD46" s="546"/>
      <c r="BE46" s="516">
        <f>Ergebniseingabe!BF50</f>
      </c>
      <c r="BF46" s="516"/>
      <c r="BG46" s="80">
        <f>Ergebniseingabe!BH50</f>
      </c>
      <c r="BH46" s="517">
        <f>Ergebniseingabe!BI50</f>
      </c>
      <c r="BI46" s="546"/>
      <c r="BJ46" s="560">
        <f>Ergebniseingabe!BK50</f>
      </c>
      <c r="BK46" s="560"/>
      <c r="BL46" s="561"/>
      <c r="BM46" s="546">
        <f>Ergebniseingabe!BN50</f>
      </c>
      <c r="BN46" s="546"/>
      <c r="BO46" s="547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7">
        <f>IF(Ergebniseingabe!C51="","",Ergebniseingabe!C51)</f>
      </c>
      <c r="C47" s="577"/>
      <c r="D47" s="577"/>
      <c r="E47" s="577"/>
      <c r="F47" s="577">
        <f>IF(Ergebniseingabe!G51="","",Ergebniseingabe!G51)</f>
      </c>
      <c r="G47" s="577"/>
      <c r="H47" s="577"/>
      <c r="J47" s="492">
        <f>Ergebniseingabe!K51</f>
      </c>
      <c r="K47" s="493"/>
      <c r="L47" s="583" t="str">
        <f>Ergebniseingabe!M51</f>
        <v>TSV Mechtersen/Vögelsen</v>
      </c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498">
        <f>Ergebniseingabe!AH51</f>
      </c>
      <c r="AH47" s="498"/>
      <c r="AI47" s="499"/>
      <c r="AJ47" s="515">
        <f>Ergebniseingabe!AK51</f>
      </c>
      <c r="AK47" s="516"/>
      <c r="AL47" s="517"/>
      <c r="AM47" s="613"/>
      <c r="AN47" s="614"/>
      <c r="AO47" s="615"/>
      <c r="AP47" s="547">
        <f>Ergebniseingabe!AQ51</f>
      </c>
      <c r="AQ47" s="498"/>
      <c r="AR47" s="498"/>
      <c r="AS47" s="498">
        <f>Ergebniseingabe!AT51</f>
      </c>
      <c r="AT47" s="498"/>
      <c r="AU47" s="499"/>
      <c r="AV47" s="546">
        <f>Ergebniseingabe!AW51</f>
      </c>
      <c r="AW47" s="546"/>
      <c r="AX47" s="546"/>
      <c r="AY47" s="546">
        <f>Ergebniseingabe!AZ51</f>
      </c>
      <c r="AZ47" s="546"/>
      <c r="BA47" s="546"/>
      <c r="BB47" s="546">
        <f>Ergebniseingabe!BC51</f>
      </c>
      <c r="BC47" s="546"/>
      <c r="BD47" s="546"/>
      <c r="BE47" s="516">
        <f>Ergebniseingabe!BF51</f>
      </c>
      <c r="BF47" s="516"/>
      <c r="BG47" s="80">
        <f>Ergebniseingabe!BH51</f>
      </c>
      <c r="BH47" s="517">
        <f>Ergebniseingabe!BI51</f>
      </c>
      <c r="BI47" s="546"/>
      <c r="BJ47" s="560">
        <f>Ergebniseingabe!BK51</f>
      </c>
      <c r="BK47" s="560"/>
      <c r="BL47" s="561"/>
      <c r="BM47" s="546">
        <f>Ergebniseingabe!BN51</f>
      </c>
      <c r="BN47" s="546"/>
      <c r="BO47" s="547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7">
        <f>IF(Ergebniseingabe!C52="","",Ergebniseingabe!C52)</f>
      </c>
      <c r="C48" s="577"/>
      <c r="D48" s="577"/>
      <c r="E48" s="577"/>
      <c r="F48" s="577">
        <f>IF(Ergebniseingabe!G52="","",Ergebniseingabe!G52)</f>
      </c>
      <c r="G48" s="577"/>
      <c r="H48" s="577"/>
      <c r="J48" s="489">
        <f>Ergebniseingabe!K52</f>
      </c>
      <c r="K48" s="490"/>
      <c r="L48" s="630" t="str">
        <f>Ergebniseingabe!M52</f>
        <v>JSG Roddau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6">
        <f>Ergebniseingabe!AH52</f>
      </c>
      <c r="AH48" s="526"/>
      <c r="AI48" s="527"/>
      <c r="AJ48" s="530">
        <f>Ergebniseingabe!AK52</f>
      </c>
      <c r="AK48" s="531"/>
      <c r="AL48" s="528"/>
      <c r="AM48" s="530">
        <f>Ergebniseingabe!AN52</f>
      </c>
      <c r="AN48" s="531"/>
      <c r="AO48" s="528"/>
      <c r="AP48" s="575"/>
      <c r="AQ48" s="576"/>
      <c r="AR48" s="576"/>
      <c r="AS48" s="526">
        <f>Ergebniseingabe!AT52</f>
      </c>
      <c r="AT48" s="526"/>
      <c r="AU48" s="527"/>
      <c r="AV48" s="529">
        <f>Ergebniseingabe!AW52</f>
      </c>
      <c r="AW48" s="529"/>
      <c r="AX48" s="529"/>
      <c r="AY48" s="529">
        <f>Ergebniseingabe!AZ52</f>
      </c>
      <c r="AZ48" s="529"/>
      <c r="BA48" s="529"/>
      <c r="BB48" s="529">
        <f>Ergebniseingabe!BC52</f>
      </c>
      <c r="BC48" s="529"/>
      <c r="BD48" s="529"/>
      <c r="BE48" s="531">
        <f>Ergebniseingabe!BF52</f>
      </c>
      <c r="BF48" s="531"/>
      <c r="BG48" s="81">
        <f>Ergebniseingabe!BH52</f>
      </c>
      <c r="BH48" s="528">
        <f>Ergebniseingabe!BI52</f>
      </c>
      <c r="BI48" s="529"/>
      <c r="BJ48" s="524">
        <f>Ergebniseingabe!BK52</f>
      </c>
      <c r="BK48" s="524"/>
      <c r="BL48" s="525"/>
      <c r="BM48" s="529">
        <f>Ergebniseingabe!BN52</f>
      </c>
      <c r="BN48" s="529"/>
      <c r="BO48" s="557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TuS Brietlingen</v>
      </c>
      <c r="AH50" s="617"/>
      <c r="AI50" s="618"/>
      <c r="AJ50" s="616" t="str">
        <f>L59</f>
        <v>TSV Gellersen</v>
      </c>
      <c r="AK50" s="617"/>
      <c r="AL50" s="618"/>
      <c r="AM50" s="616" t="str">
        <f>L60</f>
        <v>Lüneburger SK Hansa</v>
      </c>
      <c r="AN50" s="617"/>
      <c r="AO50" s="618"/>
      <c r="AP50" s="616" t="str">
        <f>L61</f>
        <v>SG Ilmenau/Wendisch-Evern</v>
      </c>
      <c r="AQ50" s="617"/>
      <c r="AR50" s="625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0"/>
      <c r="AI51" s="621"/>
      <c r="AJ51" s="619"/>
      <c r="AK51" s="620"/>
      <c r="AL51" s="621"/>
      <c r="AM51" s="619"/>
      <c r="AN51" s="620"/>
      <c r="AO51" s="621"/>
      <c r="AP51" s="619"/>
      <c r="AQ51" s="620"/>
      <c r="AR51" s="62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0"/>
      <c r="AI52" s="621"/>
      <c r="AJ52" s="619"/>
      <c r="AK52" s="620"/>
      <c r="AL52" s="621"/>
      <c r="AM52" s="619"/>
      <c r="AN52" s="620"/>
      <c r="AO52" s="621"/>
      <c r="AP52" s="619"/>
      <c r="AQ52" s="620"/>
      <c r="AR52" s="62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0"/>
      <c r="AI53" s="621"/>
      <c r="AJ53" s="619"/>
      <c r="AK53" s="620"/>
      <c r="AL53" s="621"/>
      <c r="AM53" s="619"/>
      <c r="AN53" s="620"/>
      <c r="AO53" s="621"/>
      <c r="AP53" s="619"/>
      <c r="AQ53" s="620"/>
      <c r="AR53" s="62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0"/>
      <c r="AI54" s="621"/>
      <c r="AJ54" s="619"/>
      <c r="AK54" s="620"/>
      <c r="AL54" s="621"/>
      <c r="AM54" s="619"/>
      <c r="AN54" s="620"/>
      <c r="AO54" s="621"/>
      <c r="AP54" s="619"/>
      <c r="AQ54" s="620"/>
      <c r="AR54" s="62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0"/>
      <c r="AI55" s="621"/>
      <c r="AJ55" s="619"/>
      <c r="AK55" s="620"/>
      <c r="AL55" s="621"/>
      <c r="AM55" s="619"/>
      <c r="AN55" s="620"/>
      <c r="AO55" s="621"/>
      <c r="AP55" s="619"/>
      <c r="AQ55" s="620"/>
      <c r="AR55" s="62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88" t="s">
        <v>16</v>
      </c>
      <c r="C56" s="589"/>
      <c r="D56" s="589"/>
      <c r="E56" s="589"/>
      <c r="F56" s="589"/>
      <c r="G56" s="589"/>
      <c r="H56" s="59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0"/>
      <c r="AI56" s="621"/>
      <c r="AJ56" s="619"/>
      <c r="AK56" s="620"/>
      <c r="AL56" s="621"/>
      <c r="AM56" s="619"/>
      <c r="AN56" s="620"/>
      <c r="AO56" s="621"/>
      <c r="AP56" s="619"/>
      <c r="AQ56" s="620"/>
      <c r="AR56" s="62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5" t="s">
        <v>17</v>
      </c>
      <c r="C57" s="586"/>
      <c r="D57" s="586"/>
      <c r="E57" s="587"/>
      <c r="F57" s="585" t="s">
        <v>18</v>
      </c>
      <c r="G57" s="586"/>
      <c r="H57" s="587"/>
      <c r="J57" s="580" t="str">
        <f>Ergebniseingabe!K61</f>
        <v>Gruppe B</v>
      </c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2"/>
      <c r="AG57" s="634"/>
      <c r="AH57" s="623"/>
      <c r="AI57" s="624"/>
      <c r="AJ57" s="622"/>
      <c r="AK57" s="623"/>
      <c r="AL57" s="624"/>
      <c r="AM57" s="622"/>
      <c r="AN57" s="623"/>
      <c r="AO57" s="624"/>
      <c r="AP57" s="622"/>
      <c r="AQ57" s="623"/>
      <c r="AR57" s="627"/>
      <c r="AS57" s="567" t="s">
        <v>19</v>
      </c>
      <c r="AT57" s="558"/>
      <c r="AU57" s="558"/>
      <c r="AV57" s="558" t="s">
        <v>20</v>
      </c>
      <c r="AW57" s="558"/>
      <c r="AX57" s="558"/>
      <c r="AY57" s="558" t="s">
        <v>21</v>
      </c>
      <c r="AZ57" s="558"/>
      <c r="BA57" s="558"/>
      <c r="BB57" s="558" t="s">
        <v>22</v>
      </c>
      <c r="BC57" s="558"/>
      <c r="BD57" s="558"/>
      <c r="BE57" s="558" t="s">
        <v>23</v>
      </c>
      <c r="BF57" s="558"/>
      <c r="BG57" s="558"/>
      <c r="BH57" s="558"/>
      <c r="BI57" s="558"/>
      <c r="BJ57" s="558" t="s">
        <v>24</v>
      </c>
      <c r="BK57" s="558"/>
      <c r="BL57" s="559"/>
      <c r="BM57" s="558" t="s">
        <v>25</v>
      </c>
      <c r="BN57" s="558"/>
      <c r="BO57" s="56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5">
        <f>IF(Ergebniseingabe!C62="","",Ergebniseingabe!C62)</f>
      </c>
      <c r="C58" s="495"/>
      <c r="D58" s="495"/>
      <c r="E58" s="495"/>
      <c r="F58" s="495">
        <f>IF(Ergebniseingabe!G62="","",Ergebniseingabe!G62)</f>
      </c>
      <c r="G58" s="495"/>
      <c r="H58" s="495"/>
      <c r="J58" s="578">
        <f>Ergebniseingabe!K62</f>
      </c>
      <c r="K58" s="579"/>
      <c r="L58" s="532" t="str">
        <f>Ergebniseingabe!M62</f>
        <v>TuS Brietlingen</v>
      </c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628"/>
      <c r="AH58" s="628"/>
      <c r="AI58" s="629"/>
      <c r="AJ58" s="550">
        <f>Ergebniseingabe!AK62</f>
      </c>
      <c r="AK58" s="550"/>
      <c r="AL58" s="550"/>
      <c r="AM58" s="550">
        <f>Ergebniseingabe!AN62</f>
      </c>
      <c r="AN58" s="550"/>
      <c r="AO58" s="550"/>
      <c r="AP58" s="554">
        <f>Ergebniseingabe!AQ62</f>
      </c>
      <c r="AQ58" s="548"/>
      <c r="AR58" s="548"/>
      <c r="AS58" s="548">
        <f>Ergebniseingabe!AT62</f>
      </c>
      <c r="AT58" s="548"/>
      <c r="AU58" s="549"/>
      <c r="AV58" s="518">
        <f>Ergebniseingabe!AW62</f>
      </c>
      <c r="AW58" s="519"/>
      <c r="AX58" s="520"/>
      <c r="AY58" s="518">
        <f>Ergebniseingabe!AZ62</f>
      </c>
      <c r="AZ58" s="519"/>
      <c r="BA58" s="520"/>
      <c r="BB58" s="518">
        <f>Ergebniseingabe!BC62</f>
      </c>
      <c r="BC58" s="519"/>
      <c r="BD58" s="520"/>
      <c r="BE58" s="519">
        <f>Ergebniseingabe!BF62</f>
      </c>
      <c r="BF58" s="519"/>
      <c r="BG58" s="79">
        <f>Ergebniseingabe!BH62</f>
      </c>
      <c r="BH58" s="520">
        <f>Ergebniseingabe!BI62</f>
      </c>
      <c r="BI58" s="550"/>
      <c r="BJ58" s="555">
        <f>Ergebniseingabe!BK62</f>
      </c>
      <c r="BK58" s="555"/>
      <c r="BL58" s="556"/>
      <c r="BM58" s="518">
        <f>Ergebniseingabe!BN62</f>
      </c>
      <c r="BN58" s="519"/>
      <c r="BO58" s="563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5">
        <f>IF(Ergebniseingabe!C63="","",Ergebniseingabe!C63)</f>
      </c>
      <c r="C59" s="495"/>
      <c r="D59" s="495"/>
      <c r="E59" s="495"/>
      <c r="F59" s="495">
        <f>IF(Ergebniseingabe!G63="","",Ergebniseingabe!G63)</f>
      </c>
      <c r="G59" s="495"/>
      <c r="H59" s="495"/>
      <c r="J59" s="492">
        <f>Ergebniseingabe!K63</f>
      </c>
      <c r="K59" s="493"/>
      <c r="L59" s="583" t="str">
        <f>Ergebniseingabe!M63</f>
        <v>TSV Gellersen</v>
      </c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498">
        <f>Ergebniseingabe!AH63</f>
      </c>
      <c r="AH59" s="498"/>
      <c r="AI59" s="499"/>
      <c r="AJ59" s="574"/>
      <c r="AK59" s="574"/>
      <c r="AL59" s="574"/>
      <c r="AM59" s="546">
        <f>Ergebniseingabe!AN63</f>
      </c>
      <c r="AN59" s="546"/>
      <c r="AO59" s="546"/>
      <c r="AP59" s="547">
        <f>Ergebniseingabe!AQ63</f>
      </c>
      <c r="AQ59" s="498"/>
      <c r="AR59" s="498"/>
      <c r="AS59" s="498">
        <f>Ergebniseingabe!AT63</f>
      </c>
      <c r="AT59" s="498"/>
      <c r="AU59" s="499"/>
      <c r="AV59" s="515">
        <f>Ergebniseingabe!AW63</f>
      </c>
      <c r="AW59" s="516"/>
      <c r="AX59" s="517"/>
      <c r="AY59" s="515">
        <f>Ergebniseingabe!AZ63</f>
      </c>
      <c r="AZ59" s="516"/>
      <c r="BA59" s="517"/>
      <c r="BB59" s="515">
        <f>Ergebniseingabe!BC63</f>
      </c>
      <c r="BC59" s="516"/>
      <c r="BD59" s="517"/>
      <c r="BE59" s="516">
        <f>Ergebniseingabe!BF63</f>
      </c>
      <c r="BF59" s="516"/>
      <c r="BG59" s="80">
        <f>Ergebniseingabe!BH63</f>
      </c>
      <c r="BH59" s="517">
        <f>Ergebniseingabe!BI63</f>
      </c>
      <c r="BI59" s="546"/>
      <c r="BJ59" s="560">
        <f>Ergebniseingabe!BK63</f>
      </c>
      <c r="BK59" s="560"/>
      <c r="BL59" s="561"/>
      <c r="BM59" s="515">
        <f>Ergebniseingabe!BN63</f>
      </c>
      <c r="BN59" s="516"/>
      <c r="BO59" s="56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5">
        <f>IF(Ergebniseingabe!C64="","",Ergebniseingabe!C64)</f>
      </c>
      <c r="C60" s="495"/>
      <c r="D60" s="495"/>
      <c r="E60" s="495"/>
      <c r="F60" s="495">
        <f>IF(Ergebniseingabe!G64="","",Ergebniseingabe!G64)</f>
      </c>
      <c r="G60" s="495"/>
      <c r="H60" s="495"/>
      <c r="J60" s="492">
        <f>Ergebniseingabe!K64</f>
      </c>
      <c r="K60" s="493"/>
      <c r="L60" s="583" t="str">
        <f>Ergebniseingabe!M64</f>
        <v>Lüneburger SK Hansa</v>
      </c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498">
        <f>Ergebniseingabe!AH64</f>
      </c>
      <c r="AH60" s="498"/>
      <c r="AI60" s="499"/>
      <c r="AJ60" s="546">
        <f>Ergebniseingabe!AK64</f>
      </c>
      <c r="AK60" s="546"/>
      <c r="AL60" s="546"/>
      <c r="AM60" s="574"/>
      <c r="AN60" s="574"/>
      <c r="AO60" s="574"/>
      <c r="AP60" s="547">
        <f>Ergebniseingabe!AQ64</f>
      </c>
      <c r="AQ60" s="498"/>
      <c r="AR60" s="498"/>
      <c r="AS60" s="498">
        <f>Ergebniseingabe!AT64</f>
      </c>
      <c r="AT60" s="498"/>
      <c r="AU60" s="499"/>
      <c r="AV60" s="515">
        <f>Ergebniseingabe!AW64</f>
      </c>
      <c r="AW60" s="516"/>
      <c r="AX60" s="517"/>
      <c r="AY60" s="515">
        <f>Ergebniseingabe!AZ64</f>
      </c>
      <c r="AZ60" s="516"/>
      <c r="BA60" s="517"/>
      <c r="BB60" s="515">
        <f>Ergebniseingabe!BC64</f>
      </c>
      <c r="BC60" s="516"/>
      <c r="BD60" s="517"/>
      <c r="BE60" s="516">
        <f>Ergebniseingabe!BF64</f>
      </c>
      <c r="BF60" s="516"/>
      <c r="BG60" s="80">
        <f>Ergebniseingabe!BH64</f>
      </c>
      <c r="BH60" s="517">
        <f>Ergebniseingabe!BI64</f>
      </c>
      <c r="BI60" s="546"/>
      <c r="BJ60" s="560">
        <f>Ergebniseingabe!BK64</f>
      </c>
      <c r="BK60" s="560"/>
      <c r="BL60" s="561"/>
      <c r="BM60" s="515">
        <f>Ergebniseingabe!BN64</f>
      </c>
      <c r="BN60" s="516"/>
      <c r="BO60" s="564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5">
        <f>IF(Ergebniseingabe!C65="","",Ergebniseingabe!C65)</f>
      </c>
      <c r="C61" s="495"/>
      <c r="D61" s="495"/>
      <c r="E61" s="495"/>
      <c r="F61" s="495">
        <f>IF(Ergebniseingabe!G65="","",Ergebniseingabe!G65)</f>
      </c>
      <c r="G61" s="495"/>
      <c r="H61" s="495"/>
      <c r="J61" s="489">
        <f>Ergebniseingabe!K65</f>
      </c>
      <c r="K61" s="490"/>
      <c r="L61" s="630" t="str">
        <f>Ergebniseingabe!M65</f>
        <v>SG Ilmenau/Wendisch-Evern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6">
        <f>Ergebniseingabe!AH65</f>
      </c>
      <c r="AH61" s="526"/>
      <c r="AI61" s="527"/>
      <c r="AJ61" s="529">
        <f>Ergebniseingabe!AK65</f>
      </c>
      <c r="AK61" s="529"/>
      <c r="AL61" s="529"/>
      <c r="AM61" s="529">
        <f>Ergebniseingabe!AN65</f>
      </c>
      <c r="AN61" s="529"/>
      <c r="AO61" s="529"/>
      <c r="AP61" s="575"/>
      <c r="AQ61" s="576"/>
      <c r="AR61" s="576"/>
      <c r="AS61" s="526">
        <f>Ergebniseingabe!AT65</f>
      </c>
      <c r="AT61" s="526"/>
      <c r="AU61" s="527"/>
      <c r="AV61" s="530">
        <f>Ergebniseingabe!AW65</f>
      </c>
      <c r="AW61" s="531"/>
      <c r="AX61" s="528"/>
      <c r="AY61" s="530">
        <f>Ergebniseingabe!AZ65</f>
      </c>
      <c r="AZ61" s="531"/>
      <c r="BA61" s="528"/>
      <c r="BB61" s="530">
        <f>Ergebniseingabe!BC65</f>
      </c>
      <c r="BC61" s="531"/>
      <c r="BD61" s="528"/>
      <c r="BE61" s="531">
        <f>Ergebniseingabe!BF65</f>
      </c>
      <c r="BF61" s="531"/>
      <c r="BG61" s="81">
        <f>Ergebniseingabe!BH65</f>
      </c>
      <c r="BH61" s="528">
        <f>Ergebniseingabe!BI65</f>
      </c>
      <c r="BI61" s="529"/>
      <c r="BJ61" s="524">
        <f>Ergebniseingabe!BK65</f>
      </c>
      <c r="BK61" s="524"/>
      <c r="BL61" s="525"/>
      <c r="BM61" s="530">
        <f>Ergebniseingabe!BN65</f>
      </c>
      <c r="BN61" s="531"/>
      <c r="BO61" s="57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MTV Treubund Lüneburg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VGH Kick-off 2015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3" t="str">
        <f>B6</f>
        <v>am Freitag, d. 02.01.15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6">
        <f>Ergebniseingabe!H70</f>
        <v>0.49444444444444413</v>
      </c>
      <c r="H71" s="496"/>
      <c r="I71" s="496"/>
      <c r="J71" s="496"/>
      <c r="K71" s="95" t="s">
        <v>0</v>
      </c>
      <c r="S71" s="100" t="s">
        <v>1</v>
      </c>
      <c r="T71" s="497">
        <f>Ergebniseingabe!U70</f>
        <v>1</v>
      </c>
      <c r="U71" s="497"/>
      <c r="V71" s="101" t="s">
        <v>2</v>
      </c>
      <c r="W71" s="494">
        <f>Ergebniseingabe!X70</f>
        <v>10</v>
      </c>
      <c r="X71" s="494"/>
      <c r="Y71" s="494"/>
      <c r="Z71" s="494"/>
      <c r="AA71" s="494"/>
      <c r="AB71" s="491">
        <f>Ergebniseingabe!AC70</f>
      </c>
      <c r="AC71" s="491"/>
      <c r="AD71" s="491"/>
      <c r="AE71" s="491"/>
      <c r="AF71" s="491"/>
      <c r="AG71" s="491"/>
      <c r="AH71" s="494">
        <f>Ergebniseingabe!AI70</f>
        <v>0</v>
      </c>
      <c r="AI71" s="494"/>
      <c r="AJ71" s="494"/>
      <c r="AK71" s="494"/>
      <c r="AL71" s="494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1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4" t="s">
        <v>27</v>
      </c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6"/>
      <c r="AY73" s="453" t="s">
        <v>12</v>
      </c>
      <c r="AZ73" s="453"/>
      <c r="BA73" s="453"/>
      <c r="BB73" s="453"/>
      <c r="BC73" s="464"/>
      <c r="BD73" s="635"/>
      <c r="BE73" s="465"/>
      <c r="BF73" s="465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1">
        <f>Ergebniseingabe!E73</f>
        <v>0.4930555555555556</v>
      </c>
      <c r="E74" s="591"/>
      <c r="F74" s="591"/>
      <c r="G74" s="591"/>
      <c r="H74" s="446">
        <f>Ergebniseingabe!I73</f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>
        <f>Ergebniseingabe!AE73</f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69">
        <f>IF(Ergebniseingabe!AZ73="","",Ergebniseingabe!AZ73)</f>
      </c>
      <c r="AZ74" s="569"/>
      <c r="BA74" s="570"/>
      <c r="BB74" s="568">
        <f>IF(Ergebniseingabe!BC73="","",Ergebniseingabe!BC73)</f>
      </c>
      <c r="BC74" s="568"/>
      <c r="BD74" s="596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2"/>
      <c r="E75" s="592"/>
      <c r="F75" s="592"/>
      <c r="G75" s="592"/>
      <c r="H75" s="460" t="s">
        <v>28</v>
      </c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111"/>
      <c r="AD75" s="458" t="s">
        <v>29</v>
      </c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9"/>
      <c r="AY75" s="571"/>
      <c r="AZ75" s="571"/>
      <c r="BA75" s="571"/>
      <c r="BB75" s="571"/>
      <c r="BC75" s="572"/>
      <c r="BD75" s="601"/>
      <c r="BE75" s="602"/>
      <c r="BF75" s="602"/>
      <c r="BG75" s="603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4" t="s">
        <v>30</v>
      </c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465"/>
      <c r="AR77" s="465"/>
      <c r="AS77" s="465"/>
      <c r="AT77" s="465"/>
      <c r="AU77" s="465"/>
      <c r="AV77" s="465"/>
      <c r="AW77" s="465"/>
      <c r="AX77" s="466"/>
      <c r="AY77" s="453" t="s">
        <v>12</v>
      </c>
      <c r="AZ77" s="453"/>
      <c r="BA77" s="453"/>
      <c r="BB77" s="453"/>
      <c r="BC77" s="464"/>
      <c r="BD77" s="635"/>
      <c r="BE77" s="465"/>
      <c r="BF77" s="465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1">
        <f>Ergebniseingabe!E77</f>
        <v>0.5006944444444444</v>
      </c>
      <c r="E78" s="591"/>
      <c r="F78" s="591"/>
      <c r="G78" s="591"/>
      <c r="H78" s="446">
        <f>Ergebniseingabe!I77</f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>
        <f>Ergebniseingabe!AE77</f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69">
        <f>IF(Ergebniseingabe!AZ77="","",Ergebniseingabe!AZ77)</f>
      </c>
      <c r="AZ78" s="569"/>
      <c r="BA78" s="570"/>
      <c r="BB78" s="568">
        <f>IF(Ergebniseingabe!BC77="","",Ergebniseingabe!BC77)</f>
      </c>
      <c r="BC78" s="568"/>
      <c r="BD78" s="596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2"/>
      <c r="E79" s="592"/>
      <c r="F79" s="592"/>
      <c r="G79" s="592"/>
      <c r="H79" s="460" t="s">
        <v>31</v>
      </c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111"/>
      <c r="AD79" s="458" t="s">
        <v>32</v>
      </c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/>
      <c r="AV79" s="458"/>
      <c r="AW79" s="458"/>
      <c r="AX79" s="459"/>
      <c r="AY79" s="571"/>
      <c r="AZ79" s="571"/>
      <c r="BA79" s="571"/>
      <c r="BB79" s="571"/>
      <c r="BC79" s="572"/>
      <c r="BD79" s="601"/>
      <c r="BE79" s="602"/>
      <c r="BF79" s="602"/>
      <c r="BG79" s="603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4" t="s">
        <v>9</v>
      </c>
      <c r="C81" s="595"/>
      <c r="D81" s="595" t="s">
        <v>63</v>
      </c>
      <c r="E81" s="595"/>
      <c r="F81" s="595"/>
      <c r="G81" s="595"/>
      <c r="H81" s="461" t="s">
        <v>33</v>
      </c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2"/>
      <c r="AV81" s="462"/>
      <c r="AW81" s="462"/>
      <c r="AX81" s="463"/>
      <c r="AY81" s="595" t="s">
        <v>12</v>
      </c>
      <c r="AZ81" s="595"/>
      <c r="BA81" s="595"/>
      <c r="BB81" s="595"/>
      <c r="BC81" s="461"/>
      <c r="BD81" s="597"/>
      <c r="BE81" s="462"/>
      <c r="BF81" s="462"/>
      <c r="BG81" s="598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1">
        <f>Ergebniseingabe!E81</f>
        <v>0.5083333333333333</v>
      </c>
      <c r="E82" s="591"/>
      <c r="F82" s="591"/>
      <c r="G82" s="591"/>
      <c r="H82" s="446">
        <f>Ergebniseingabe!I81</f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>
        <f>Ergebniseingabe!AE81</f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69">
        <f>IF(Ergebniseingabe!AZ81="","",Ergebniseingabe!AZ81)</f>
      </c>
      <c r="AZ82" s="569"/>
      <c r="BA82" s="570"/>
      <c r="BB82" s="568">
        <f>IF(Ergebniseingabe!BC81="","",Ergebniseingabe!BC81)</f>
      </c>
      <c r="BC82" s="568"/>
      <c r="BD82" s="596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2"/>
      <c r="E83" s="592"/>
      <c r="F83" s="592"/>
      <c r="G83" s="592"/>
      <c r="H83" s="460" t="s">
        <v>34</v>
      </c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111"/>
      <c r="AD83" s="458" t="s">
        <v>35</v>
      </c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9"/>
      <c r="AY83" s="571"/>
      <c r="AZ83" s="571"/>
      <c r="BA83" s="571"/>
      <c r="BB83" s="571"/>
      <c r="BC83" s="572"/>
      <c r="BD83" s="601"/>
      <c r="BE83" s="602"/>
      <c r="BF83" s="602"/>
      <c r="BG83" s="603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4" t="s">
        <v>9</v>
      </c>
      <c r="C85" s="595"/>
      <c r="D85" s="595" t="s">
        <v>63</v>
      </c>
      <c r="E85" s="595"/>
      <c r="F85" s="595"/>
      <c r="G85" s="595"/>
      <c r="H85" s="461" t="s">
        <v>36</v>
      </c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462"/>
      <c r="AX85" s="463"/>
      <c r="AY85" s="595" t="s">
        <v>12</v>
      </c>
      <c r="AZ85" s="595"/>
      <c r="BA85" s="595"/>
      <c r="BB85" s="595"/>
      <c r="BC85" s="461"/>
      <c r="BD85" s="597"/>
      <c r="BE85" s="462"/>
      <c r="BF85" s="462"/>
      <c r="BG85" s="598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1">
        <f>Ergebniseingabe!E85</f>
        <v>0.5159722222222222</v>
      </c>
      <c r="E86" s="591"/>
      <c r="F86" s="591"/>
      <c r="G86" s="591"/>
      <c r="H86" s="446">
        <f>Ergebniseingabe!I85</f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>
        <f>Ergebniseingabe!AE85</f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69">
        <f>IF(Ergebniseingabe!AZ85="","",Ergebniseingabe!AZ85)</f>
      </c>
      <c r="AZ86" s="569"/>
      <c r="BA86" s="570"/>
      <c r="BB86" s="568">
        <f>IF(Ergebniseingabe!BC85="","",Ergebniseingabe!BC85)</f>
      </c>
      <c r="BC86" s="568"/>
      <c r="BD86" s="596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2"/>
      <c r="E87" s="592"/>
      <c r="F87" s="592"/>
      <c r="G87" s="592"/>
      <c r="H87" s="460" t="s">
        <v>37</v>
      </c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111"/>
      <c r="AD87" s="458" t="s">
        <v>38</v>
      </c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9"/>
      <c r="AY87" s="571"/>
      <c r="AZ87" s="571"/>
      <c r="BA87" s="571"/>
      <c r="BB87" s="571"/>
      <c r="BC87" s="572"/>
      <c r="BD87" s="601"/>
      <c r="BE87" s="602"/>
      <c r="BF87" s="602"/>
      <c r="BG87" s="603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7" t="s">
        <v>9</v>
      </c>
      <c r="C89" s="468"/>
      <c r="D89" s="468" t="s">
        <v>63</v>
      </c>
      <c r="E89" s="468"/>
      <c r="F89" s="468"/>
      <c r="G89" s="468"/>
      <c r="H89" s="455" t="s">
        <v>39</v>
      </c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7"/>
      <c r="AY89" s="468" t="s">
        <v>12</v>
      </c>
      <c r="AZ89" s="468"/>
      <c r="BA89" s="468"/>
      <c r="BB89" s="468"/>
      <c r="BC89" s="455"/>
      <c r="BD89" s="604"/>
      <c r="BE89" s="456"/>
      <c r="BF89" s="456"/>
      <c r="BG89" s="605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1">
        <f>Ergebniseingabe!E89</f>
        <v>0.523611111111111</v>
      </c>
      <c r="E90" s="591"/>
      <c r="F90" s="591"/>
      <c r="G90" s="591"/>
      <c r="H90" s="446" t="str">
        <f>Ergebniseingabe!I89</f>
        <v> 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 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69">
        <f>IF(Ergebniseingabe!AZ89="","",Ergebniseingabe!AZ89)</f>
      </c>
      <c r="AZ90" s="569"/>
      <c r="BA90" s="570"/>
      <c r="BB90" s="568">
        <f>IF(Ergebniseingabe!BC89="","",Ergebniseingabe!BC89)</f>
      </c>
      <c r="BC90" s="568"/>
      <c r="BD90" s="596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2"/>
      <c r="E91" s="592"/>
      <c r="F91" s="592"/>
      <c r="G91" s="592"/>
      <c r="H91" s="460" t="s">
        <v>40</v>
      </c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  <c r="AC91" s="111"/>
      <c r="AD91" s="458" t="s">
        <v>41</v>
      </c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571"/>
      <c r="AZ91" s="571"/>
      <c r="BA91" s="571"/>
      <c r="BB91" s="571"/>
      <c r="BC91" s="572"/>
      <c r="BD91" s="601"/>
      <c r="BE91" s="602"/>
      <c r="BF91" s="602"/>
      <c r="BG91" s="603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7" t="s">
        <v>9</v>
      </c>
      <c r="C93" s="468"/>
      <c r="D93" s="468" t="s">
        <v>63</v>
      </c>
      <c r="E93" s="468"/>
      <c r="F93" s="468"/>
      <c r="G93" s="468"/>
      <c r="H93" s="455" t="s">
        <v>42</v>
      </c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6"/>
      <c r="AQ93" s="456"/>
      <c r="AR93" s="456"/>
      <c r="AS93" s="456"/>
      <c r="AT93" s="456"/>
      <c r="AU93" s="456"/>
      <c r="AV93" s="456"/>
      <c r="AW93" s="456"/>
      <c r="AX93" s="457"/>
      <c r="AY93" s="468" t="s">
        <v>12</v>
      </c>
      <c r="AZ93" s="468"/>
      <c r="BA93" s="468"/>
      <c r="BB93" s="468"/>
      <c r="BC93" s="455"/>
      <c r="BD93" s="604"/>
      <c r="BE93" s="456"/>
      <c r="BF93" s="456"/>
      <c r="BG93" s="605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1">
        <f>Ergebniseingabe!E93</f>
        <v>0.5312499999999999</v>
      </c>
      <c r="E94" s="591"/>
      <c r="F94" s="591"/>
      <c r="G94" s="591"/>
      <c r="H94" s="446" t="str">
        <f>Ergebniseingabe!I93</f>
        <v> 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 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69">
        <f>IF(Ergebniseingabe!AZ93="","",Ergebniseingabe!AZ93)</f>
      </c>
      <c r="AZ94" s="569"/>
      <c r="BA94" s="570"/>
      <c r="BB94" s="568">
        <f>IF(Ergebniseingabe!BC93="","",Ergebniseingabe!BC93)</f>
      </c>
      <c r="BC94" s="568"/>
      <c r="BD94" s="596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2"/>
      <c r="E95" s="592"/>
      <c r="F95" s="592"/>
      <c r="G95" s="592"/>
      <c r="H95" s="460" t="s">
        <v>43</v>
      </c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111"/>
      <c r="AD95" s="458" t="s">
        <v>44</v>
      </c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9"/>
      <c r="AY95" s="571"/>
      <c r="AZ95" s="571"/>
      <c r="BA95" s="571"/>
      <c r="BB95" s="571"/>
      <c r="BC95" s="572"/>
      <c r="BD95" s="601"/>
      <c r="BE95" s="602"/>
      <c r="BF95" s="602"/>
      <c r="BG95" s="603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09" t="s">
        <v>46</v>
      </c>
      <c r="J100" s="610"/>
      <c r="K100" s="600" t="str">
        <f>Ergebniseingabe!L98</f>
        <v> 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7" t="s">
        <v>47</v>
      </c>
      <c r="J101" s="608"/>
      <c r="K101" s="599" t="str">
        <f>Ergebniseingabe!L99</f>
        <v> 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7" t="s">
        <v>48</v>
      </c>
      <c r="J102" s="608"/>
      <c r="K102" s="599" t="str">
        <f>Ergebniseingabe!L100</f>
        <v> 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7" t="s">
        <v>49</v>
      </c>
      <c r="J103" s="608"/>
      <c r="K103" s="599" t="str">
        <f>Ergebniseingabe!L101</f>
        <v> 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7" t="s">
        <v>50</v>
      </c>
      <c r="J104" s="608"/>
      <c r="K104" s="599" t="str">
        <f>Ergebniseingabe!L102</f>
        <v> 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7" t="s">
        <v>51</v>
      </c>
      <c r="J105" s="608"/>
      <c r="K105" s="599" t="str">
        <f>Ergebniseingabe!L103</f>
        <v> 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7" t="s">
        <v>52</v>
      </c>
      <c r="J106" s="608"/>
      <c r="K106" s="599" t="str">
        <f>Ergebniseingabe!L104</f>
        <v> 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1" t="s">
        <v>53</v>
      </c>
      <c r="J107" s="612"/>
      <c r="K107" s="606" t="str">
        <f>Ergebniseingabe!L105</f>
        <v> 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7" t="s">
        <v>65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18" t="s">
        <v>66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18" t="s">
        <v>67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18" t="s">
        <v>68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20" t="s">
        <v>69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9" t="s">
        <v>70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9" t="s">
        <v>71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9" t="s">
        <v>72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9" t="s">
        <v>73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BB57:BD57"/>
    <mergeCell ref="AY57:BA57"/>
    <mergeCell ref="AV48:AX48"/>
    <mergeCell ref="AV57:AX57"/>
    <mergeCell ref="AS57:AU57"/>
    <mergeCell ref="AS48:AU48"/>
    <mergeCell ref="AV47:AX47"/>
    <mergeCell ref="BH48:BI48"/>
    <mergeCell ref="BB45:BD45"/>
    <mergeCell ref="BE48:BF48"/>
    <mergeCell ref="BH47:BI47"/>
    <mergeCell ref="BH46:BI46"/>
    <mergeCell ref="AY46:BA46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BB34:BD34"/>
    <mergeCell ref="BB32:BD32"/>
    <mergeCell ref="AP45:AR45"/>
    <mergeCell ref="L45:AF45"/>
    <mergeCell ref="AG37:AI44"/>
    <mergeCell ref="AM37:AO44"/>
    <mergeCell ref="AJ37:AL44"/>
    <mergeCell ref="AV46:AX46"/>
    <mergeCell ref="AS44:AU44"/>
    <mergeCell ref="AV44:AX44"/>
    <mergeCell ref="AP46:AR46"/>
    <mergeCell ref="AM45:AO45"/>
    <mergeCell ref="AJ45:AL45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64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Lüneburg</v>
      </c>
      <c r="S4" s="163" t="str">
        <f>Q6</f>
        <v>Lüneburger SV</v>
      </c>
      <c r="T4" s="163" t="str">
        <f>Q7</f>
        <v>TSV Mechtersen/Vögelsen</v>
      </c>
      <c r="U4" s="163" t="str">
        <f>Q8</f>
        <v>JSG Roddau</v>
      </c>
      <c r="V4" s="164"/>
      <c r="W4" s="162" t="s">
        <v>55</v>
      </c>
      <c r="X4" s="163" t="str">
        <f>W5</f>
        <v>MTV Treubund Lüneburg</v>
      </c>
      <c r="Y4" s="163" t="str">
        <f>W6</f>
        <v>Lüneburger SV</v>
      </c>
      <c r="Z4" s="163" t="str">
        <f>W7</f>
        <v>TSV Mechtersen/Vögelsen</v>
      </c>
      <c r="AA4" s="163" t="str">
        <f>W8</f>
        <v>JSG Roddau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MTV Treubund Lüneburg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MTV Treubund Lüneburg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MTV Treubund Lüneburg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Lüneburger SV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Lüneburger SV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Lüneburger SV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TSV Mechtersen/Vögelsen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TSV Mechtersen/Vögelsen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TSV Mechtersen/Vögelsen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JSG Roddau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JSG Roddau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JSG Roddau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48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TuS Brietlingen</v>
      </c>
      <c r="S13" s="163" t="str">
        <f>Q15</f>
        <v>TSV Gellersen</v>
      </c>
      <c r="T13" s="163" t="str">
        <f>Q16</f>
        <v>Lüneburger SK Hansa</v>
      </c>
      <c r="U13" s="163" t="str">
        <f>Q17</f>
        <v>SG Ilmenau/Wendisch-Evern</v>
      </c>
      <c r="V13" s="164"/>
      <c r="W13" s="162" t="s">
        <v>55</v>
      </c>
      <c r="X13" s="163" t="str">
        <f>W14</f>
        <v>TuS Brietlingen</v>
      </c>
      <c r="Y13" s="163" t="str">
        <f>W15</f>
        <v>TSV Gellersen</v>
      </c>
      <c r="Z13" s="163" t="str">
        <f>W16</f>
        <v>Lüneburger SK Hansa</v>
      </c>
      <c r="AA13" s="163" t="str">
        <f>W17</f>
        <v>SG Ilmenau/Wendisch-Evern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TuS Brietlingen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TuS Brietlingen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TuS Brietlingen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TSV Gellersen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TSV Gellersen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TSV Gellersen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Lüneburger SK Hansa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Lüneburger SK Hansa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Lüneburger SK Hansa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SG Ilmenau/Wendisch-Evern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SG Ilmenau/Wendisch-Evern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SG Ilmenau/Wendisch-Evern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48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LüneburgLüneburger SV</v>
      </c>
      <c r="E23" s="36" t="str">
        <f>F5</f>
        <v>MTV Treubund Lüneburg</v>
      </c>
      <c r="F23" s="36" t="str">
        <f>F6</f>
        <v>Lüneburger SV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LüneburgTSV Mechtersen/Vögelsen</v>
      </c>
      <c r="E24" s="36" t="str">
        <f>F5</f>
        <v>MTV Treubund Lüneburg</v>
      </c>
      <c r="F24" s="36" t="str">
        <f>F7</f>
        <v>TSV Mechtersen/Vögelsen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LüneburgJSG Roddau</v>
      </c>
      <c r="E25" s="36" t="str">
        <f>F5</f>
        <v>MTV Treubund Lüneburg</v>
      </c>
      <c r="F25" s="36" t="str">
        <f>F8</f>
        <v>JSG Roddau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Lüneburger SVTSV Mechtersen/Vögelsen</v>
      </c>
      <c r="E26" s="36" t="str">
        <f>F6</f>
        <v>Lüneburger SV</v>
      </c>
      <c r="F26" s="36" t="str">
        <f>F7</f>
        <v>TSV Mechtersen/Vögelsen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Lüneburger SVJSG Roddau</v>
      </c>
      <c r="E27" s="36" t="str">
        <f>F6</f>
        <v>Lüneburger SV</v>
      </c>
      <c r="F27" s="36" t="str">
        <f>F8</f>
        <v>JSG Roddau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TSV Mechtersen/VögelsenJSG Roddau</v>
      </c>
      <c r="E28" s="36" t="str">
        <f>F7</f>
        <v>TSV Mechtersen/Vögelsen</v>
      </c>
      <c r="F28" s="36" t="str">
        <f>F8</f>
        <v>JSG Roddau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Lüneburger SVMTV Treubund Lüneburg</v>
      </c>
      <c r="E29" s="36" t="str">
        <f aca="true" t="shared" si="1" ref="E29:E34">F23</f>
        <v>Lüneburger SV</v>
      </c>
      <c r="F29" s="36" t="str">
        <f aca="true" t="shared" si="2" ref="F29:F34">E23</f>
        <v>MTV Treubund Lüneburg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TSV Mechtersen/VögelsenMTV Treubund Lüneburg</v>
      </c>
      <c r="E30" s="36" t="str">
        <f t="shared" si="1"/>
        <v>TSV Mechtersen/Vögelsen</v>
      </c>
      <c r="F30" s="36" t="str">
        <f t="shared" si="2"/>
        <v>MTV Treubund Lüneburg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JSG RoddauMTV Treubund Lüneburg</v>
      </c>
      <c r="E31" s="36" t="str">
        <f t="shared" si="1"/>
        <v>JSG Roddau</v>
      </c>
      <c r="F31" s="36" t="str">
        <f t="shared" si="2"/>
        <v>MTV Treubund Lüneburg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TSV Mechtersen/VögelsenLüneburger SV</v>
      </c>
      <c r="E32" s="36" t="str">
        <f t="shared" si="1"/>
        <v>TSV Mechtersen/Vögelsen</v>
      </c>
      <c r="F32" s="36" t="str">
        <f t="shared" si="2"/>
        <v>Lüneburger SV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JSG RoddauLüneburger SV</v>
      </c>
      <c r="E33" s="36" t="str">
        <f t="shared" si="1"/>
        <v>JSG Roddau</v>
      </c>
      <c r="F33" s="36" t="str">
        <f t="shared" si="2"/>
        <v>Lüneburger SV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JSG RoddauTSV Mechtersen/Vögelsen</v>
      </c>
      <c r="E34" s="36" t="str">
        <f t="shared" si="1"/>
        <v>JSG Roddau</v>
      </c>
      <c r="F34" s="36" t="str">
        <f t="shared" si="2"/>
        <v>TSV Mechtersen/Vögelsen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TuS BrietlingenTSV Gellersen</v>
      </c>
      <c r="E35" s="36" t="str">
        <f>F14</f>
        <v>TuS Brietlingen</v>
      </c>
      <c r="F35" s="36" t="str">
        <f>F15</f>
        <v>TSV Gellersen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TuS BrietlingenLüneburger SK Hansa</v>
      </c>
      <c r="E36" s="36" t="str">
        <f>F14</f>
        <v>TuS Brietlingen</v>
      </c>
      <c r="F36" s="36" t="str">
        <f>F16</f>
        <v>Lüneburger SK Hansa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TuS BrietlingenSG Ilmenau/Wendisch-Evern</v>
      </c>
      <c r="E37" s="36" t="str">
        <f>F14</f>
        <v>TuS Brietlingen</v>
      </c>
      <c r="F37" s="36" t="str">
        <f>F17</f>
        <v>SG Ilmenau/Wendisch-Evern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TSV GellersenLüneburger SK Hansa</v>
      </c>
      <c r="E38" s="36" t="str">
        <f>F15</f>
        <v>TSV Gellersen</v>
      </c>
      <c r="F38" s="36" t="str">
        <f>F16</f>
        <v>Lüneburger SK Hansa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TSV GellersenSG Ilmenau/Wendisch-Evern</v>
      </c>
      <c r="E39" s="36" t="str">
        <f>F15</f>
        <v>TSV Gellersen</v>
      </c>
      <c r="F39" s="36" t="str">
        <f>F17</f>
        <v>SG Ilmenau/Wendisch-Evern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Lüneburger SK HansaSG Ilmenau/Wendisch-Evern</v>
      </c>
      <c r="E40" s="36" t="str">
        <f>F16</f>
        <v>Lüneburger SK Hansa</v>
      </c>
      <c r="F40" s="36" t="str">
        <f>F17</f>
        <v>SG Ilmenau/Wendisch-Evern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TSV GellersenTuS Brietlingen</v>
      </c>
      <c r="E41" s="36" t="str">
        <f aca="true" t="shared" si="3" ref="E41:E46">F35</f>
        <v>TSV Gellersen</v>
      </c>
      <c r="F41" s="36" t="str">
        <f aca="true" t="shared" si="4" ref="F41:F46">E35</f>
        <v>TuS Brietlingen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Lüneburger SK HansaTuS Brietlingen</v>
      </c>
      <c r="E42" s="36" t="str">
        <f t="shared" si="3"/>
        <v>Lüneburger SK Hansa</v>
      </c>
      <c r="F42" s="36" t="str">
        <f t="shared" si="4"/>
        <v>TuS Brietlingen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SG Ilmenau/Wendisch-EvernTuS Brietlingen</v>
      </c>
      <c r="E43" s="36" t="str">
        <f t="shared" si="3"/>
        <v>SG Ilmenau/Wendisch-Evern</v>
      </c>
      <c r="F43" s="36" t="str">
        <f t="shared" si="4"/>
        <v>TuS Brietlingen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Lüneburger SK HansaTSV Gellersen</v>
      </c>
      <c r="E44" s="36" t="str">
        <f t="shared" si="3"/>
        <v>Lüneburger SK Hansa</v>
      </c>
      <c r="F44" s="36" t="str">
        <f t="shared" si="4"/>
        <v>TSV Gellersen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SG Ilmenau/Wendisch-EvernTSV Gellersen</v>
      </c>
      <c r="E45" s="36" t="str">
        <f t="shared" si="3"/>
        <v>SG Ilmenau/Wendisch-Evern</v>
      </c>
      <c r="F45" s="36" t="str">
        <f t="shared" si="4"/>
        <v>TSV Gellersen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SG Ilmenau/Wendisch-EvernLüneburger SK Hansa</v>
      </c>
      <c r="E46" s="36" t="str">
        <f t="shared" si="3"/>
        <v>SG Ilmenau/Wendisch-Evern</v>
      </c>
      <c r="F46" s="36" t="str">
        <f t="shared" si="4"/>
        <v>Lüneburger SK Hansa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cp:lastPrinted>2014-12-13T15:49:49Z</cp:lastPrinted>
  <dcterms:created xsi:type="dcterms:W3CDTF">2010-02-21T20:13:34Z</dcterms:created>
  <dcterms:modified xsi:type="dcterms:W3CDTF">2014-12-16T16:05:28Z</dcterms:modified>
  <cp:category/>
  <cp:version/>
  <cp:contentType/>
  <cp:contentStatus/>
</cp:coreProperties>
</file>